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Volumes/Seagate Portable Drive/JCI revisions/Final/"/>
    </mc:Choice>
  </mc:AlternateContent>
  <xr:revisionPtr revIDLastSave="0" documentId="8_{17399B1D-4E8B-AA41-A726-E116D6535DE6}" xr6:coauthVersionLast="47" xr6:coauthVersionMax="47" xr10:uidLastSave="{00000000-0000-0000-0000-000000000000}"/>
  <bookViews>
    <workbookView xWindow="0" yWindow="500" windowWidth="28800" windowHeight="16360" firstSheet="26" activeTab="36" xr2:uid="{E7F10091-2926-7B40-B0CD-EB55B5AFCFA5}"/>
  </bookViews>
  <sheets>
    <sheet name="Figure 1-A,B,C" sheetId="1" r:id="rId1"/>
    <sheet name="Figure 1-D,E,F" sheetId="2" r:id="rId2"/>
    <sheet name="Figure 1- G,H,I" sheetId="3" r:id="rId3"/>
    <sheet name="Figure 2A" sheetId="4" r:id="rId4"/>
    <sheet name="Figure 2B" sheetId="5" r:id="rId5"/>
    <sheet name="Figure 2C" sheetId="6" r:id="rId6"/>
    <sheet name="Figure 2-D,E" sheetId="7" r:id="rId7"/>
    <sheet name="Figure 2-F,G" sheetId="8" r:id="rId8"/>
    <sheet name="Figure 3A,B" sheetId="9" r:id="rId9"/>
    <sheet name="Figure 3C,D and G,H" sheetId="13" r:id="rId10"/>
    <sheet name="Figure 3E,F" sheetId="11" r:id="rId11"/>
    <sheet name="Figure 3I,J" sheetId="10" r:id="rId12"/>
    <sheet name="Figure 3K-N" sheetId="14" r:id="rId13"/>
    <sheet name="Figure 4B" sheetId="12" r:id="rId14"/>
    <sheet name="Figure 4C" sheetId="15" r:id="rId15"/>
    <sheet name="Figure 4D,F" sheetId="16" r:id="rId16"/>
    <sheet name="Figure 4E,G" sheetId="19" r:id="rId17"/>
    <sheet name="Figure 4I" sheetId="17" r:id="rId18"/>
    <sheet name="Figure 4J" sheetId="18" r:id="rId19"/>
    <sheet name="Figure 5 A,B" sheetId="20" r:id="rId20"/>
    <sheet name="Figure 5D-F" sheetId="21" r:id="rId21"/>
    <sheet name="Figure 6A-J" sheetId="22" r:id="rId22"/>
    <sheet name="Figure 6K-O" sheetId="23" r:id="rId23"/>
    <sheet name="Figure 7A" sheetId="24" r:id="rId24"/>
    <sheet name="Figure 7B" sheetId="25" r:id="rId25"/>
    <sheet name="Figure 7D,E" sheetId="26" r:id="rId26"/>
    <sheet name="Figure 7F" sheetId="27" r:id="rId27"/>
    <sheet name="Figure 8B,C" sheetId="28" r:id="rId28"/>
    <sheet name="Figure 8E,F" sheetId="29" r:id="rId29"/>
    <sheet name="Figure 8 G, H, I" sheetId="30" r:id="rId30"/>
    <sheet name="Figure 9A,B,C" sheetId="31" r:id="rId31"/>
    <sheet name="Figure 9D,E,F" sheetId="32" r:id="rId32"/>
    <sheet name="Figure 9G,H,I" sheetId="33" r:id="rId33"/>
    <sheet name="Figure 10 A-F" sheetId="34" r:id="rId34"/>
    <sheet name="Figure 10G-L" sheetId="35" r:id="rId35"/>
    <sheet name="Figure 10 M-R" sheetId="36" r:id="rId36"/>
    <sheet name="Supplemental Figure S2 and S3" sheetId="37" r:id="rId37"/>
  </sheets>
  <externalReferences>
    <externalReference r:id="rId3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76" i="30" l="1"/>
  <c r="T76" i="30"/>
  <c r="S76" i="30"/>
  <c r="R76" i="30"/>
  <c r="Q76" i="30"/>
  <c r="P76" i="30"/>
  <c r="O76" i="30"/>
  <c r="M76" i="30"/>
  <c r="L76" i="30"/>
  <c r="K76" i="30"/>
  <c r="J76" i="30"/>
  <c r="I76" i="30"/>
  <c r="H76" i="30"/>
  <c r="G76" i="30"/>
  <c r="F76" i="30"/>
  <c r="E76" i="30"/>
  <c r="U75" i="30"/>
  <c r="T75" i="30"/>
  <c r="S75" i="30"/>
  <c r="R75" i="30"/>
  <c r="Q75" i="30"/>
  <c r="P75" i="30"/>
  <c r="O75" i="30"/>
  <c r="M75" i="30"/>
  <c r="L75" i="30"/>
  <c r="K75" i="30"/>
  <c r="J75" i="30"/>
  <c r="I75" i="30"/>
  <c r="H75" i="30"/>
  <c r="G75" i="30"/>
  <c r="F75" i="30"/>
  <c r="E75" i="30"/>
  <c r="U64" i="30"/>
  <c r="T64" i="30"/>
  <c r="S64" i="30"/>
  <c r="R64" i="30"/>
  <c r="Q64" i="30"/>
  <c r="P64" i="30"/>
  <c r="O64" i="30"/>
  <c r="M64" i="30"/>
  <c r="L64" i="30"/>
  <c r="K64" i="30"/>
  <c r="J64" i="30"/>
  <c r="I64" i="30"/>
  <c r="H64" i="30"/>
  <c r="G64" i="30"/>
  <c r="F64" i="30"/>
  <c r="E64" i="30"/>
  <c r="U63" i="30"/>
  <c r="T63" i="30"/>
  <c r="S63" i="30"/>
  <c r="R63" i="30"/>
  <c r="Q63" i="30"/>
  <c r="P63" i="30"/>
  <c r="O63" i="30"/>
  <c r="M63" i="30"/>
  <c r="L63" i="30"/>
  <c r="K63" i="30"/>
  <c r="J63" i="30"/>
  <c r="I63" i="30"/>
  <c r="H63" i="30"/>
  <c r="G63" i="30"/>
  <c r="F63" i="30"/>
  <c r="E63" i="30"/>
  <c r="U51" i="30"/>
  <c r="T51" i="30"/>
  <c r="S51" i="30"/>
  <c r="R51" i="30"/>
  <c r="Q51" i="30"/>
  <c r="P51" i="30"/>
  <c r="O51" i="30"/>
  <c r="M51" i="30"/>
  <c r="L51" i="30"/>
  <c r="K51" i="30"/>
  <c r="J51" i="30"/>
  <c r="I51" i="30"/>
  <c r="H51" i="30"/>
  <c r="G51" i="30"/>
  <c r="F51" i="30"/>
  <c r="E51" i="30"/>
  <c r="U50" i="30"/>
  <c r="T50" i="30"/>
  <c r="S50" i="30"/>
  <c r="R50" i="30"/>
  <c r="Q50" i="30"/>
  <c r="P50" i="30"/>
  <c r="O50" i="30"/>
  <c r="M50" i="30"/>
  <c r="L50" i="30"/>
  <c r="K50" i="30"/>
  <c r="J50" i="30"/>
  <c r="I50" i="30"/>
  <c r="H50" i="30"/>
  <c r="G50" i="30"/>
  <c r="F50" i="30"/>
  <c r="E50" i="30"/>
  <c r="U39" i="30"/>
  <c r="T39" i="30"/>
  <c r="S39" i="30"/>
  <c r="R39" i="30"/>
  <c r="Q39" i="30"/>
  <c r="P39" i="30"/>
  <c r="O39" i="30"/>
  <c r="M39" i="30"/>
  <c r="L39" i="30"/>
  <c r="K39" i="30"/>
  <c r="J39" i="30"/>
  <c r="I39" i="30"/>
  <c r="H39" i="30"/>
  <c r="G39" i="30"/>
  <c r="F39" i="30"/>
  <c r="E39" i="30"/>
  <c r="U38" i="30"/>
  <c r="T38" i="30"/>
  <c r="S38" i="30"/>
  <c r="R38" i="30"/>
  <c r="Q38" i="30"/>
  <c r="P38" i="30"/>
  <c r="O38" i="30"/>
  <c r="M38" i="30"/>
  <c r="L38" i="30"/>
  <c r="K38" i="30"/>
  <c r="J38" i="30"/>
  <c r="I38" i="30"/>
  <c r="H38" i="30"/>
  <c r="G38" i="30"/>
  <c r="F38" i="30"/>
  <c r="E38" i="30"/>
  <c r="U25" i="30"/>
  <c r="T25" i="30"/>
  <c r="S25" i="30"/>
  <c r="R25" i="30"/>
  <c r="Q25" i="30"/>
  <c r="P25" i="30"/>
  <c r="O25" i="30"/>
  <c r="N25" i="30"/>
  <c r="M25" i="30"/>
  <c r="L25" i="30"/>
  <c r="K25" i="30"/>
  <c r="J25" i="30"/>
  <c r="I25" i="30"/>
  <c r="H25" i="30"/>
  <c r="G25" i="30"/>
  <c r="F25" i="30"/>
  <c r="E25" i="30"/>
  <c r="U24" i="30"/>
  <c r="T24" i="30"/>
  <c r="S24" i="30"/>
  <c r="R24" i="30"/>
  <c r="Q24" i="30"/>
  <c r="P24" i="30"/>
  <c r="O24" i="30"/>
  <c r="N24" i="30"/>
  <c r="M24" i="30"/>
  <c r="L24" i="30"/>
  <c r="K24" i="30"/>
  <c r="J24" i="30"/>
  <c r="I24" i="30"/>
  <c r="H24" i="30"/>
  <c r="G24" i="30"/>
  <c r="F24" i="30"/>
  <c r="E24" i="30"/>
  <c r="U13" i="30"/>
  <c r="T13" i="30"/>
  <c r="S13" i="30"/>
  <c r="R13" i="30"/>
  <c r="Q13" i="30"/>
  <c r="P13" i="30"/>
  <c r="O13" i="30"/>
  <c r="N13" i="30"/>
  <c r="M13" i="30"/>
  <c r="L13" i="30"/>
  <c r="K13" i="30"/>
  <c r="J13" i="30"/>
  <c r="I13" i="30"/>
  <c r="H13" i="30"/>
  <c r="G13" i="30"/>
  <c r="F13" i="30"/>
  <c r="E13" i="30"/>
  <c r="U12" i="30"/>
  <c r="T12" i="30"/>
  <c r="S12" i="30"/>
  <c r="R12" i="30"/>
  <c r="Q12" i="30"/>
  <c r="P12" i="30"/>
  <c r="O12" i="30"/>
  <c r="N12" i="30"/>
  <c r="M12" i="30"/>
  <c r="L12" i="30"/>
  <c r="K12" i="30"/>
  <c r="J12" i="30"/>
  <c r="I12" i="30"/>
  <c r="H12" i="30"/>
  <c r="G12" i="30"/>
  <c r="F12" i="30"/>
  <c r="E12" i="30"/>
  <c r="L73" i="29"/>
  <c r="K73" i="29"/>
  <c r="J73" i="29"/>
  <c r="H73" i="29"/>
  <c r="G73" i="29"/>
  <c r="L72" i="29"/>
  <c r="K72" i="29"/>
  <c r="J72" i="29"/>
  <c r="H72" i="29"/>
  <c r="G72" i="29"/>
  <c r="F72" i="29"/>
  <c r="E72" i="29"/>
  <c r="I71" i="29"/>
  <c r="I70" i="29"/>
  <c r="I69" i="29"/>
  <c r="I68" i="29"/>
  <c r="I67" i="29"/>
  <c r="I66" i="29"/>
  <c r="I65" i="29"/>
  <c r="I64" i="29"/>
  <c r="I63" i="29"/>
  <c r="I62" i="29"/>
  <c r="I72" i="29" s="1"/>
  <c r="L60" i="29"/>
  <c r="K60" i="29"/>
  <c r="J60" i="29"/>
  <c r="H60" i="29"/>
  <c r="G60" i="29"/>
  <c r="L59" i="29"/>
  <c r="K59" i="29"/>
  <c r="J59" i="29"/>
  <c r="H59" i="29"/>
  <c r="G59" i="29"/>
  <c r="F59" i="29"/>
  <c r="E59" i="29"/>
  <c r="I58" i="29"/>
  <c r="I57" i="29"/>
  <c r="I56" i="29"/>
  <c r="I55" i="29"/>
  <c r="I54" i="29"/>
  <c r="I53" i="29"/>
  <c r="I52" i="29"/>
  <c r="I60" i="29" s="1"/>
  <c r="I51" i="29"/>
  <c r="I50" i="29"/>
  <c r="I49" i="29"/>
  <c r="I59" i="29" s="1"/>
  <c r="L47" i="29"/>
  <c r="K47" i="29"/>
  <c r="J47" i="29"/>
  <c r="H47" i="29"/>
  <c r="G47" i="29"/>
  <c r="L46" i="29"/>
  <c r="K46" i="29"/>
  <c r="J46" i="29"/>
  <c r="H46" i="29"/>
  <c r="G46" i="29"/>
  <c r="F46" i="29"/>
  <c r="E46" i="29"/>
  <c r="I45" i="29"/>
  <c r="I44" i="29"/>
  <c r="I43" i="29"/>
  <c r="I42" i="29"/>
  <c r="I41" i="29"/>
  <c r="I40" i="29"/>
  <c r="I39" i="29"/>
  <c r="I47" i="29" s="1"/>
  <c r="I38" i="29"/>
  <c r="I46" i="29" s="1"/>
  <c r="L36" i="29"/>
  <c r="K36" i="29"/>
  <c r="J36" i="29"/>
  <c r="H36" i="29"/>
  <c r="G36" i="29"/>
  <c r="L35" i="29"/>
  <c r="K35" i="29"/>
  <c r="J35" i="29"/>
  <c r="H35" i="29"/>
  <c r="G35" i="29"/>
  <c r="F35" i="29"/>
  <c r="E35" i="29"/>
  <c r="I34" i="29"/>
  <c r="I33" i="29"/>
  <c r="I32" i="29"/>
  <c r="I31" i="29"/>
  <c r="I30" i="29"/>
  <c r="I29" i="29"/>
  <c r="I28" i="29"/>
  <c r="I27" i="29"/>
  <c r="I36" i="29" s="1"/>
  <c r="L25" i="29"/>
  <c r="K25" i="29"/>
  <c r="J25" i="29"/>
  <c r="H25" i="29"/>
  <c r="G25" i="29"/>
  <c r="L24" i="29"/>
  <c r="K24" i="29"/>
  <c r="J24" i="29"/>
  <c r="I24" i="29"/>
  <c r="H24" i="29"/>
  <c r="G24" i="29"/>
  <c r="I23" i="29"/>
  <c r="I22" i="29"/>
  <c r="I21" i="29"/>
  <c r="I20" i="29"/>
  <c r="I19" i="29"/>
  <c r="I18" i="29"/>
  <c r="I17" i="29"/>
  <c r="I16" i="29"/>
  <c r="I25" i="29" s="1"/>
  <c r="L14" i="29"/>
  <c r="K14" i="29"/>
  <c r="J14" i="29"/>
  <c r="H14" i="29"/>
  <c r="G14" i="29"/>
  <c r="L13" i="29"/>
  <c r="K13" i="29"/>
  <c r="J13" i="29"/>
  <c r="H13" i="29"/>
  <c r="G13" i="29"/>
  <c r="I12" i="29"/>
  <c r="I11" i="29"/>
  <c r="I10" i="29"/>
  <c r="I9" i="29"/>
  <c r="I8" i="29"/>
  <c r="I7" i="29"/>
  <c r="I6" i="29"/>
  <c r="I5" i="29"/>
  <c r="I13" i="29" s="1"/>
  <c r="Z72" i="28"/>
  <c r="Y72" i="28"/>
  <c r="X72" i="28"/>
  <c r="W72" i="28"/>
  <c r="V72" i="28"/>
  <c r="U72" i="28"/>
  <c r="T72" i="28"/>
  <c r="S72" i="28"/>
  <c r="R72" i="28"/>
  <c r="P72" i="28"/>
  <c r="O72" i="28"/>
  <c r="N72" i="28"/>
  <c r="M72" i="28"/>
  <c r="L72" i="28"/>
  <c r="K72" i="28"/>
  <c r="J72" i="28"/>
  <c r="I72" i="28"/>
  <c r="H72" i="28"/>
  <c r="G72" i="28"/>
  <c r="F72" i="28"/>
  <c r="E72" i="28"/>
  <c r="D72" i="28"/>
  <c r="Z71" i="28"/>
  <c r="Y71" i="28"/>
  <c r="X71" i="28"/>
  <c r="W71" i="28"/>
  <c r="V71" i="28"/>
  <c r="T71" i="28"/>
  <c r="S71" i="28"/>
  <c r="R71" i="28"/>
  <c r="P71" i="28"/>
  <c r="O71" i="28"/>
  <c r="N71" i="28"/>
  <c r="M71" i="28"/>
  <c r="L71" i="28"/>
  <c r="K71" i="28"/>
  <c r="J71" i="28"/>
  <c r="I71" i="28"/>
  <c r="H71" i="28"/>
  <c r="G71" i="28"/>
  <c r="F71" i="28"/>
  <c r="E71" i="28"/>
  <c r="D71" i="28"/>
  <c r="U70" i="28"/>
  <c r="U69" i="28"/>
  <c r="U68" i="28"/>
  <c r="U67" i="28"/>
  <c r="U66" i="28"/>
  <c r="U65" i="28"/>
  <c r="U64" i="28"/>
  <c r="U63" i="28"/>
  <c r="U62" i="28"/>
  <c r="U61" i="28"/>
  <c r="U71" i="28" s="1"/>
  <c r="Z59" i="28"/>
  <c r="Y59" i="28"/>
  <c r="X59" i="28"/>
  <c r="W59" i="28"/>
  <c r="V59" i="28"/>
  <c r="T59" i="28"/>
  <c r="S59" i="28"/>
  <c r="R59" i="28"/>
  <c r="P59" i="28"/>
  <c r="O59" i="28"/>
  <c r="N59" i="28"/>
  <c r="M59" i="28"/>
  <c r="L59" i="28"/>
  <c r="K59" i="28"/>
  <c r="J59" i="28"/>
  <c r="I59" i="28"/>
  <c r="H59" i="28"/>
  <c r="G59" i="28"/>
  <c r="F59" i="28"/>
  <c r="E59" i="28"/>
  <c r="Z58" i="28"/>
  <c r="Y58" i="28"/>
  <c r="X58" i="28"/>
  <c r="W58" i="28"/>
  <c r="V58" i="28"/>
  <c r="T58" i="28"/>
  <c r="S58" i="28"/>
  <c r="R58" i="28"/>
  <c r="P58" i="28"/>
  <c r="O58" i="28"/>
  <c r="N58" i="28"/>
  <c r="M58" i="28"/>
  <c r="L58" i="28"/>
  <c r="K58" i="28"/>
  <c r="J58" i="28"/>
  <c r="I58" i="28"/>
  <c r="H58" i="28"/>
  <c r="G58" i="28"/>
  <c r="F58" i="28"/>
  <c r="E58" i="28"/>
  <c r="D58" i="28"/>
  <c r="U57" i="28"/>
  <c r="U56" i="28"/>
  <c r="U55" i="28"/>
  <c r="U54" i="28"/>
  <c r="U53" i="28"/>
  <c r="U52" i="28"/>
  <c r="U51" i="28"/>
  <c r="U50" i="28"/>
  <c r="U58" i="28" s="1"/>
  <c r="U49" i="28"/>
  <c r="U48" i="28"/>
  <c r="U47" i="28"/>
  <c r="Z46" i="28"/>
  <c r="Y46" i="28"/>
  <c r="X46" i="28"/>
  <c r="W46" i="28"/>
  <c r="V46" i="28"/>
  <c r="T46" i="28"/>
  <c r="S46" i="28"/>
  <c r="R46" i="28"/>
  <c r="P46" i="28"/>
  <c r="O46" i="28"/>
  <c r="N46" i="28"/>
  <c r="M46" i="28"/>
  <c r="L46" i="28"/>
  <c r="K46" i="28"/>
  <c r="J46" i="28"/>
  <c r="I46" i="28"/>
  <c r="H46" i="28"/>
  <c r="G46" i="28"/>
  <c r="F46" i="28"/>
  <c r="E46" i="28"/>
  <c r="Z45" i="28"/>
  <c r="Y45" i="28"/>
  <c r="X45" i="28"/>
  <c r="W45" i="28"/>
  <c r="V45" i="28"/>
  <c r="T45" i="28"/>
  <c r="U45" i="28" s="1"/>
  <c r="S45" i="28"/>
  <c r="R45" i="28"/>
  <c r="P45" i="28"/>
  <c r="O45" i="28"/>
  <c r="N45" i="28"/>
  <c r="M45" i="28"/>
  <c r="L45" i="28"/>
  <c r="K45" i="28"/>
  <c r="J45" i="28"/>
  <c r="I45" i="28"/>
  <c r="H45" i="28"/>
  <c r="G45" i="28"/>
  <c r="F45" i="28"/>
  <c r="E45" i="28"/>
  <c r="D45" i="28"/>
  <c r="U44" i="28"/>
  <c r="U43" i="28"/>
  <c r="U42" i="28"/>
  <c r="U41" i="28"/>
  <c r="U40" i="28"/>
  <c r="U39" i="28"/>
  <c r="U38" i="28"/>
  <c r="U37" i="28"/>
  <c r="U46" i="28" s="1"/>
  <c r="AD35" i="28"/>
  <c r="AC35" i="28"/>
  <c r="AB35" i="28"/>
  <c r="AA35" i="28"/>
  <c r="Z35" i="28"/>
  <c r="Y35" i="28"/>
  <c r="X35" i="28"/>
  <c r="W35" i="28"/>
  <c r="V35" i="28"/>
  <c r="T35" i="28"/>
  <c r="S35" i="28"/>
  <c r="R35" i="28"/>
  <c r="P35" i="28"/>
  <c r="O35" i="28"/>
  <c r="N35" i="28"/>
  <c r="M35" i="28"/>
  <c r="L35" i="28"/>
  <c r="K35" i="28"/>
  <c r="J35" i="28"/>
  <c r="I35" i="28"/>
  <c r="H35" i="28"/>
  <c r="G35" i="28"/>
  <c r="F35" i="28"/>
  <c r="E35" i="28"/>
  <c r="D35" i="28"/>
  <c r="Z34" i="28"/>
  <c r="Y34" i="28"/>
  <c r="X34" i="28"/>
  <c r="W34" i="28"/>
  <c r="V34" i="28"/>
  <c r="T34" i="28"/>
  <c r="U34" i="28" s="1"/>
  <c r="S34" i="28"/>
  <c r="R34" i="28"/>
  <c r="P34" i="28"/>
  <c r="O34" i="28"/>
  <c r="N34" i="28"/>
  <c r="M34" i="28"/>
  <c r="L34" i="28"/>
  <c r="K34" i="28"/>
  <c r="J34" i="28"/>
  <c r="I34" i="28"/>
  <c r="H34" i="28"/>
  <c r="G34" i="28"/>
  <c r="F34" i="28"/>
  <c r="E34" i="28"/>
  <c r="D34" i="28"/>
  <c r="U33" i="28"/>
  <c r="U32" i="28"/>
  <c r="U35" i="28" s="1"/>
  <c r="U31" i="28"/>
  <c r="U30" i="28"/>
  <c r="U29" i="28"/>
  <c r="U28" i="28"/>
  <c r="U27" i="28"/>
  <c r="U26" i="28"/>
  <c r="U25" i="28"/>
  <c r="AB24" i="28"/>
  <c r="AA24" i="28"/>
  <c r="Z24" i="28"/>
  <c r="Y24" i="28"/>
  <c r="X24" i="28"/>
  <c r="W24" i="28"/>
  <c r="V24" i="28"/>
  <c r="T24" i="28"/>
  <c r="S24" i="28"/>
  <c r="R24" i="28"/>
  <c r="P24" i="28"/>
  <c r="O24" i="28"/>
  <c r="N24" i="28"/>
  <c r="M24" i="28"/>
  <c r="L24" i="28"/>
  <c r="K24" i="28"/>
  <c r="J24" i="28"/>
  <c r="I24" i="28"/>
  <c r="H24" i="28"/>
  <c r="G24" i="28"/>
  <c r="F24" i="28"/>
  <c r="Z23" i="28"/>
  <c r="Y23" i="28"/>
  <c r="X23" i="28"/>
  <c r="W23" i="28"/>
  <c r="V23" i="28"/>
  <c r="U23" i="28"/>
  <c r="T23" i="28"/>
  <c r="S23" i="28"/>
  <c r="R23" i="28"/>
  <c r="Q23" i="28"/>
  <c r="P23" i="28"/>
  <c r="O23" i="28"/>
  <c r="N23" i="28"/>
  <c r="M23" i="28"/>
  <c r="L23" i="28"/>
  <c r="K23" i="28"/>
  <c r="J23" i="28"/>
  <c r="I23" i="28"/>
  <c r="H23" i="28"/>
  <c r="G23" i="28"/>
  <c r="F23" i="28"/>
  <c r="U22" i="28"/>
  <c r="U21" i="28"/>
  <c r="U20" i="28"/>
  <c r="U19" i="28"/>
  <c r="U18" i="28"/>
  <c r="U17" i="28"/>
  <c r="U24" i="28" s="1"/>
  <c r="U16" i="28"/>
  <c r="U15" i="28"/>
  <c r="AB13" i="28"/>
  <c r="AA13" i="28"/>
  <c r="Z13" i="28"/>
  <c r="Y13" i="28"/>
  <c r="X13" i="28"/>
  <c r="W13" i="28"/>
  <c r="V13" i="28"/>
  <c r="T13" i="28"/>
  <c r="S13" i="28"/>
  <c r="R13" i="28"/>
  <c r="P13" i="28"/>
  <c r="O13" i="28"/>
  <c r="N13" i="28"/>
  <c r="M13" i="28"/>
  <c r="L13" i="28"/>
  <c r="K13" i="28"/>
  <c r="J13" i="28"/>
  <c r="I13" i="28"/>
  <c r="H13" i="28"/>
  <c r="G13" i="28"/>
  <c r="F13" i="28"/>
  <c r="Z12" i="28"/>
  <c r="Y12" i="28"/>
  <c r="X12" i="28"/>
  <c r="W12" i="28"/>
  <c r="V12" i="28"/>
  <c r="T12" i="28"/>
  <c r="U12" i="28" s="1"/>
  <c r="S12" i="28"/>
  <c r="R12" i="28"/>
  <c r="Q12" i="28"/>
  <c r="P12" i="28"/>
  <c r="O12" i="28"/>
  <c r="N12" i="28"/>
  <c r="M12" i="28"/>
  <c r="L12" i="28"/>
  <c r="K12" i="28"/>
  <c r="J12" i="28"/>
  <c r="I12" i="28"/>
  <c r="H12" i="28"/>
  <c r="G12" i="28"/>
  <c r="F12" i="28"/>
  <c r="U11" i="28"/>
  <c r="U10" i="28"/>
  <c r="U9" i="28"/>
  <c r="U8" i="28"/>
  <c r="U7" i="28"/>
  <c r="U6" i="28"/>
  <c r="U5" i="28"/>
  <c r="U4" i="28"/>
  <c r="U13" i="28" s="1"/>
  <c r="G148" i="25"/>
  <c r="G147" i="25"/>
  <c r="G146" i="25"/>
  <c r="G145" i="25"/>
  <c r="G143" i="25"/>
  <c r="G142" i="25"/>
  <c r="G141" i="25"/>
  <c r="G140" i="25"/>
  <c r="G138" i="25"/>
  <c r="G137" i="25"/>
  <c r="G136" i="25"/>
  <c r="G135" i="25"/>
  <c r="G133" i="25"/>
  <c r="G132" i="25"/>
  <c r="G131" i="25"/>
  <c r="G130" i="25"/>
  <c r="G129" i="25"/>
  <c r="G128" i="25"/>
  <c r="G127" i="25"/>
  <c r="G126" i="25"/>
  <c r="G124" i="25"/>
  <c r="G123" i="25"/>
  <c r="G122" i="25"/>
  <c r="G121" i="25"/>
  <c r="G119" i="25"/>
  <c r="G118" i="25"/>
  <c r="G117" i="25"/>
  <c r="G116" i="25"/>
  <c r="G114" i="25"/>
  <c r="G113" i="25"/>
  <c r="G112" i="25"/>
  <c r="G111" i="25"/>
  <c r="G110" i="25"/>
  <c r="G109" i="25"/>
  <c r="G108" i="25"/>
  <c r="G107" i="25"/>
  <c r="G105" i="25"/>
  <c r="G104" i="25"/>
  <c r="G103" i="25"/>
  <c r="G102" i="25"/>
  <c r="G100" i="25"/>
  <c r="G99" i="25"/>
  <c r="G98" i="25"/>
  <c r="G97" i="25"/>
  <c r="G95" i="25"/>
  <c r="G94" i="25"/>
  <c r="G93" i="25"/>
  <c r="G92" i="25"/>
  <c r="G90" i="25"/>
  <c r="G89" i="25"/>
  <c r="G88" i="25"/>
  <c r="G87" i="25"/>
  <c r="G85" i="25"/>
  <c r="G84" i="25"/>
  <c r="G83" i="25"/>
  <c r="G82" i="25"/>
  <c r="G80" i="25"/>
  <c r="G79" i="25"/>
  <c r="G78" i="25"/>
  <c r="G77" i="25"/>
  <c r="G75" i="25"/>
  <c r="G74" i="25"/>
  <c r="G73" i="25"/>
  <c r="G72" i="25"/>
  <c r="G71" i="25"/>
  <c r="G70" i="25"/>
  <c r="G69" i="25"/>
  <c r="G68" i="25"/>
  <c r="G66" i="25"/>
  <c r="G65" i="25"/>
  <c r="G64" i="25"/>
  <c r="G63" i="25"/>
  <c r="G61" i="25"/>
  <c r="G60" i="25"/>
  <c r="G59" i="25"/>
  <c r="G58" i="25"/>
  <c r="G56" i="25"/>
  <c r="G55" i="25"/>
  <c r="G54" i="25"/>
  <c r="G53" i="25"/>
  <c r="G51" i="25"/>
  <c r="G50" i="25"/>
  <c r="G49" i="25"/>
  <c r="G48" i="25"/>
  <c r="G46" i="25"/>
  <c r="G45" i="25"/>
  <c r="G44" i="25"/>
  <c r="G43" i="25"/>
  <c r="G41" i="25"/>
  <c r="G40" i="25"/>
  <c r="G39" i="25"/>
  <c r="G38" i="25"/>
  <c r="G37" i="25"/>
  <c r="G36" i="25"/>
  <c r="G34" i="25"/>
  <c r="G33" i="25"/>
  <c r="G32" i="25"/>
  <c r="G29" i="25"/>
  <c r="G28" i="25"/>
  <c r="G27" i="25"/>
  <c r="G26" i="25"/>
  <c r="G24" i="25"/>
  <c r="G23" i="25"/>
  <c r="G22" i="25"/>
  <c r="G21" i="25"/>
  <c r="G19" i="25"/>
  <c r="G18" i="25"/>
  <c r="G17" i="25"/>
  <c r="G15" i="25"/>
  <c r="G14" i="25"/>
  <c r="G13" i="25"/>
  <c r="G11" i="25"/>
  <c r="G10" i="25"/>
  <c r="G9" i="25"/>
  <c r="G8" i="25"/>
  <c r="G6" i="25"/>
  <c r="G5" i="25"/>
  <c r="G4" i="25"/>
  <c r="G3" i="25"/>
  <c r="I35" i="29" l="1"/>
  <c r="I73" i="29"/>
  <c r="I14" i="29"/>
  <c r="U59" i="28"/>
  <c r="H19" i="24" l="1"/>
  <c r="H8" i="24"/>
  <c r="F3" i="24"/>
  <c r="G3" i="24" s="1"/>
  <c r="S54" i="23"/>
  <c r="U54" i="23" s="1"/>
  <c r="V54" i="23" s="1"/>
  <c r="S45" i="23"/>
  <c r="S47" i="23"/>
  <c r="U47" i="23" s="1"/>
  <c r="V47" i="23" s="1"/>
  <c r="S46" i="23"/>
  <c r="U46" i="23" s="1"/>
  <c r="V46" i="23" s="1"/>
  <c r="U34" i="23"/>
  <c r="V34" i="23" s="1"/>
  <c r="U35" i="23"/>
  <c r="V35" i="23" s="1"/>
  <c r="U36" i="23"/>
  <c r="V36" i="23" s="1"/>
  <c r="U37" i="23"/>
  <c r="V37" i="23" s="1"/>
  <c r="U38" i="23"/>
  <c r="V38" i="23" s="1"/>
  <c r="U39" i="23"/>
  <c r="V39" i="23" s="1"/>
  <c r="U40" i="23"/>
  <c r="V40" i="23" s="1"/>
  <c r="U41" i="23"/>
  <c r="V41" i="23" s="1"/>
  <c r="U42" i="23"/>
  <c r="V42" i="23" s="1"/>
  <c r="U43" i="23"/>
  <c r="V43" i="23" s="1"/>
  <c r="U44" i="23"/>
  <c r="V44" i="23" s="1"/>
  <c r="U45" i="23"/>
  <c r="V45" i="23" s="1"/>
  <c r="U48" i="23"/>
  <c r="V48" i="23" s="1"/>
  <c r="U49" i="23"/>
  <c r="V49" i="23" s="1"/>
  <c r="U50" i="23"/>
  <c r="V50" i="23" s="1"/>
  <c r="U51" i="23"/>
  <c r="V51" i="23" s="1"/>
  <c r="U52" i="23"/>
  <c r="V52" i="23" s="1"/>
  <c r="U53" i="23"/>
  <c r="V53" i="23" s="1"/>
  <c r="U33" i="23"/>
  <c r="V33" i="23" s="1"/>
  <c r="U32" i="23"/>
  <c r="V32" i="23" s="1"/>
  <c r="U31" i="23"/>
  <c r="V31" i="23" s="1"/>
  <c r="U20" i="23"/>
  <c r="V20" i="23" s="1"/>
  <c r="U21" i="23"/>
  <c r="V21" i="23" s="1"/>
  <c r="U22" i="23"/>
  <c r="V22" i="23" s="1"/>
  <c r="U23" i="23"/>
  <c r="V23" i="23" s="1"/>
  <c r="U24" i="23"/>
  <c r="V24" i="23" s="1"/>
  <c r="U25" i="23"/>
  <c r="V25" i="23" s="1"/>
  <c r="U26" i="23"/>
  <c r="V26" i="23" s="1"/>
  <c r="U27" i="23"/>
  <c r="V27" i="23" s="1"/>
  <c r="U28" i="23"/>
  <c r="V28" i="23" s="1"/>
  <c r="U29" i="23"/>
  <c r="V29" i="23" s="1"/>
  <c r="U30" i="23"/>
  <c r="V30" i="23" s="1"/>
  <c r="U19" i="23"/>
  <c r="V19" i="23" s="1"/>
  <c r="S11" i="23"/>
  <c r="U11" i="23" s="1"/>
  <c r="V11" i="23" s="1"/>
  <c r="S12" i="23"/>
  <c r="U12" i="23" s="1"/>
  <c r="V12" i="23" s="1"/>
  <c r="S13" i="23"/>
  <c r="U13" i="23" s="1"/>
  <c r="V13" i="23" s="1"/>
  <c r="S14" i="23"/>
  <c r="U14" i="23" s="1"/>
  <c r="V14" i="23" s="1"/>
  <c r="S15" i="23"/>
  <c r="U15" i="23" s="1"/>
  <c r="V15" i="23" s="1"/>
  <c r="S16" i="23"/>
  <c r="U16" i="23" s="1"/>
  <c r="V16" i="23" s="1"/>
  <c r="S17" i="23"/>
  <c r="U17" i="23" s="1"/>
  <c r="V17" i="23" s="1"/>
  <c r="W4" i="23"/>
  <c r="X5" i="23" s="1"/>
  <c r="K88" i="22"/>
  <c r="K89" i="22"/>
  <c r="K90" i="22"/>
  <c r="K91" i="22"/>
  <c r="K92" i="22"/>
  <c r="K93" i="22"/>
  <c r="K94" i="22"/>
  <c r="K95" i="22"/>
  <c r="K96" i="22"/>
  <c r="K97" i="22"/>
  <c r="K98" i="22"/>
  <c r="K99" i="22"/>
  <c r="K100" i="22"/>
  <c r="K101" i="22"/>
  <c r="K102" i="22"/>
  <c r="K103" i="22"/>
  <c r="K104" i="22"/>
  <c r="K87" i="22"/>
  <c r="K67" i="22"/>
  <c r="K68" i="22"/>
  <c r="K69" i="22"/>
  <c r="K70" i="22"/>
  <c r="K71" i="22"/>
  <c r="K72" i="22"/>
  <c r="K73" i="22"/>
  <c r="K74" i="22"/>
  <c r="K75" i="22"/>
  <c r="K76" i="22"/>
  <c r="K77" i="22"/>
  <c r="K78" i="22"/>
  <c r="K79" i="22"/>
  <c r="K80" i="22"/>
  <c r="K81" i="22"/>
  <c r="K82" i="22"/>
  <c r="K83" i="22"/>
  <c r="K66" i="22"/>
  <c r="G6" i="24" l="1"/>
  <c r="G14" i="24"/>
  <c r="G11" i="24"/>
  <c r="G12" i="24"/>
  <c r="G9" i="24"/>
  <c r="G19" i="24"/>
  <c r="G10" i="24"/>
  <c r="G34" i="24"/>
  <c r="G28" i="24"/>
  <c r="G27" i="24"/>
  <c r="G22" i="24"/>
  <c r="G5" i="24"/>
  <c r="G21" i="24"/>
  <c r="G33" i="24"/>
  <c r="G20" i="24"/>
  <c r="G4" i="24"/>
  <c r="G29" i="24"/>
  <c r="G16" i="24"/>
  <c r="G32" i="24"/>
  <c r="G26" i="24"/>
  <c r="G17" i="24"/>
  <c r="G18" i="24"/>
  <c r="G8" i="24"/>
  <c r="G31" i="24"/>
  <c r="G25" i="24"/>
  <c r="G7" i="24"/>
  <c r="G30" i="24"/>
  <c r="G23" i="24"/>
  <c r="G15" i="24"/>
  <c r="X46" i="23"/>
  <c r="X34" i="23"/>
  <c r="X35" i="23"/>
  <c r="X42" i="23"/>
  <c r="X27" i="23"/>
  <c r="X26" i="23"/>
  <c r="X50" i="23"/>
  <c r="X47" i="23"/>
  <c r="X51" i="23"/>
  <c r="X43" i="23"/>
  <c r="X41" i="23"/>
  <c r="X49" i="23"/>
  <c r="X53" i="23"/>
  <c r="X45" i="23"/>
  <c r="X37" i="23"/>
  <c r="X28" i="23"/>
  <c r="X20" i="23"/>
  <c r="X52" i="23"/>
  <c r="X44" i="23"/>
  <c r="X36" i="23"/>
  <c r="X48" i="23"/>
  <c r="X33" i="23"/>
  <c r="X39" i="23"/>
  <c r="X32" i="23"/>
  <c r="X40" i="23"/>
  <c r="X54" i="23"/>
  <c r="X38" i="23"/>
  <c r="X9" i="23"/>
  <c r="X12" i="23"/>
  <c r="X31" i="23"/>
  <c r="X29" i="23"/>
  <c r="X21" i="23"/>
  <c r="X30" i="23"/>
  <c r="X24" i="23"/>
  <c r="X55" i="23"/>
  <c r="X8" i="23"/>
  <c r="X25" i="23"/>
  <c r="X23" i="23"/>
  <c r="X7" i="23"/>
  <c r="X11" i="23"/>
  <c r="X22" i="23"/>
  <c r="X17" i="23"/>
  <c r="X16" i="23"/>
  <c r="X19" i="23"/>
  <c r="X4" i="23"/>
  <c r="X10" i="23"/>
  <c r="X14" i="23"/>
  <c r="X15" i="23"/>
  <c r="X6" i="23"/>
  <c r="X13" i="23"/>
  <c r="H30" i="24" l="1"/>
  <c r="H14" i="24"/>
  <c r="H25" i="24"/>
  <c r="H3" i="24"/>
  <c r="F48" i="22"/>
  <c r="F62" i="22"/>
  <c r="F61" i="22"/>
  <c r="F60" i="22"/>
  <c r="F59" i="22"/>
  <c r="F58" i="22"/>
  <c r="F57" i="22"/>
  <c r="F56" i="22"/>
  <c r="F55" i="22"/>
  <c r="F54" i="22"/>
  <c r="F53" i="22"/>
  <c r="H53" i="22" s="1"/>
  <c r="F52" i="22"/>
  <c r="F51" i="22"/>
  <c r="F50" i="22"/>
  <c r="F49" i="22"/>
  <c r="F47" i="22"/>
  <c r="F46" i="22"/>
  <c r="F45" i="22"/>
  <c r="G47" i="22" s="1"/>
  <c r="H48" i="22" s="1"/>
  <c r="F30" i="22"/>
  <c r="F31" i="22"/>
  <c r="F32" i="22"/>
  <c r="F41" i="22"/>
  <c r="F40" i="22"/>
  <c r="F39" i="22"/>
  <c r="F38" i="22"/>
  <c r="F37" i="22"/>
  <c r="F36" i="22"/>
  <c r="F35" i="22"/>
  <c r="F34" i="22"/>
  <c r="F33" i="22"/>
  <c r="F29" i="22"/>
  <c r="F28" i="22"/>
  <c r="F27" i="22"/>
  <c r="F26" i="22"/>
  <c r="F25" i="22"/>
  <c r="F24" i="22"/>
  <c r="G26" i="22" s="1"/>
  <c r="H24" i="22" s="1"/>
  <c r="F4" i="22"/>
  <c r="F5" i="22"/>
  <c r="F6" i="22"/>
  <c r="F7" i="22"/>
  <c r="F8" i="22"/>
  <c r="F9" i="22"/>
  <c r="F10" i="22"/>
  <c r="F11" i="22"/>
  <c r="F12" i="22"/>
  <c r="F13" i="22"/>
  <c r="F14" i="22"/>
  <c r="F15" i="22"/>
  <c r="F16" i="22"/>
  <c r="F17" i="22"/>
  <c r="F18" i="22"/>
  <c r="F19" i="22"/>
  <c r="F20" i="22"/>
  <c r="F3" i="22"/>
  <c r="AD20" i="21"/>
  <c r="AF20" i="21" s="1"/>
  <c r="AD18" i="21"/>
  <c r="AF18" i="21" s="1"/>
  <c r="AD19" i="21"/>
  <c r="AF6" i="21"/>
  <c r="AF7" i="21"/>
  <c r="AF9" i="21"/>
  <c r="AF10" i="21"/>
  <c r="AF11" i="21"/>
  <c r="AF15" i="21"/>
  <c r="AF16" i="21"/>
  <c r="AF23" i="21"/>
  <c r="AF24" i="21"/>
  <c r="AF25" i="21"/>
  <c r="AF29" i="21"/>
  <c r="AF5" i="21"/>
  <c r="AD29" i="21"/>
  <c r="AD28" i="21"/>
  <c r="AD27" i="21"/>
  <c r="AF27" i="21" s="1"/>
  <c r="AD25" i="21"/>
  <c r="AD24" i="21"/>
  <c r="AD23" i="21"/>
  <c r="AE23" i="21" s="1"/>
  <c r="AF19" i="21"/>
  <c r="AD16" i="21"/>
  <c r="AD15" i="21"/>
  <c r="AD14" i="21"/>
  <c r="AE14" i="21" s="1"/>
  <c r="AD11" i="21"/>
  <c r="AD10" i="21"/>
  <c r="AD9" i="21"/>
  <c r="AE9" i="21" s="1"/>
  <c r="AD7" i="21"/>
  <c r="AD6" i="21"/>
  <c r="AD5" i="21"/>
  <c r="AE5" i="21" s="1"/>
  <c r="H6" i="22" l="1"/>
  <c r="I6" i="22" s="1"/>
  <c r="I46" i="22"/>
  <c r="H15" i="22"/>
  <c r="I15" i="22" s="1"/>
  <c r="H52" i="22"/>
  <c r="H60" i="22"/>
  <c r="H62" i="22"/>
  <c r="H45" i="22"/>
  <c r="G5" i="22"/>
  <c r="H4" i="22" s="1"/>
  <c r="I4" i="22" s="1"/>
  <c r="H18" i="22"/>
  <c r="I18" i="22" s="1"/>
  <c r="H49" i="22"/>
  <c r="H50" i="22"/>
  <c r="H58" i="22"/>
  <c r="I58" i="22" s="1"/>
  <c r="H46" i="22"/>
  <c r="H14" i="22"/>
  <c r="I14" i="22" s="1"/>
  <c r="H61" i="22"/>
  <c r="I61" i="22" s="1"/>
  <c r="H55" i="22"/>
  <c r="H47" i="22"/>
  <c r="I47" i="22" s="1"/>
  <c r="H8" i="22"/>
  <c r="I8" i="22" s="1"/>
  <c r="H51" i="22"/>
  <c r="I51" i="22" s="1"/>
  <c r="H59" i="22"/>
  <c r="I59" i="22" s="1"/>
  <c r="H57" i="22"/>
  <c r="I57" i="22" s="1"/>
  <c r="I55" i="22"/>
  <c r="H56" i="22"/>
  <c r="I56" i="22" s="1"/>
  <c r="H54" i="22"/>
  <c r="I54" i="22" s="1"/>
  <c r="I48" i="22"/>
  <c r="I50" i="22"/>
  <c r="I49" i="22"/>
  <c r="I52" i="22"/>
  <c r="I62" i="22"/>
  <c r="I60" i="22"/>
  <c r="I53" i="22"/>
  <c r="I45" i="22"/>
  <c r="H37" i="22"/>
  <c r="H31" i="22"/>
  <c r="I31" i="22" s="1"/>
  <c r="H27" i="22"/>
  <c r="H28" i="22"/>
  <c r="H32" i="22"/>
  <c r="I32" i="22" s="1"/>
  <c r="H30" i="22"/>
  <c r="I30" i="22" s="1"/>
  <c r="I26" i="22"/>
  <c r="H36" i="22"/>
  <c r="I36" i="22" s="1"/>
  <c r="H29" i="22"/>
  <c r="I29" i="22" s="1"/>
  <c r="H35" i="22"/>
  <c r="I35" i="22" s="1"/>
  <c r="H40" i="22"/>
  <c r="H34" i="22"/>
  <c r="I34" i="22" s="1"/>
  <c r="H26" i="22"/>
  <c r="I27" i="22"/>
  <c r="H38" i="22"/>
  <c r="I38" i="22" s="1"/>
  <c r="I24" i="22"/>
  <c r="H33" i="22"/>
  <c r="I33" i="22" s="1"/>
  <c r="H25" i="22"/>
  <c r="I25" i="22" s="1"/>
  <c r="H39" i="22"/>
  <c r="I39" i="22" s="1"/>
  <c r="H41" i="22"/>
  <c r="I41" i="22" s="1"/>
  <c r="I28" i="22"/>
  <c r="I37" i="22"/>
  <c r="I40" i="22"/>
  <c r="AE18" i="21"/>
  <c r="AF14" i="21"/>
  <c r="AE27" i="21"/>
  <c r="AF28" i="21"/>
  <c r="J6" i="21"/>
  <c r="J7" i="21"/>
  <c r="J9" i="21"/>
  <c r="J10" i="21"/>
  <c r="J11" i="21"/>
  <c r="J14" i="21"/>
  <c r="J15" i="21"/>
  <c r="J16" i="21"/>
  <c r="J18" i="21"/>
  <c r="J19" i="21"/>
  <c r="J20" i="21"/>
  <c r="J23" i="21"/>
  <c r="J24" i="21"/>
  <c r="J25" i="21"/>
  <c r="J27" i="21"/>
  <c r="J28" i="21"/>
  <c r="J29" i="21"/>
  <c r="J5" i="21"/>
  <c r="H29" i="21"/>
  <c r="H28" i="21"/>
  <c r="H27" i="21"/>
  <c r="H25" i="21"/>
  <c r="H24" i="21"/>
  <c r="H23" i="21"/>
  <c r="H20" i="21"/>
  <c r="H19" i="21"/>
  <c r="H18" i="21"/>
  <c r="H16" i="21"/>
  <c r="H15" i="21"/>
  <c r="H14" i="21"/>
  <c r="H11" i="21"/>
  <c r="H10" i="21"/>
  <c r="H9" i="21"/>
  <c r="H7" i="21"/>
  <c r="E6" i="21"/>
  <c r="H6" i="21" s="1"/>
  <c r="H5" i="21"/>
  <c r="H5" i="22" l="1"/>
  <c r="I5" i="22" s="1"/>
  <c r="J45" i="22"/>
  <c r="H20" i="22"/>
  <c r="I20" i="22" s="1"/>
  <c r="H10" i="22"/>
  <c r="I10" i="22" s="1"/>
  <c r="H11" i="22"/>
  <c r="I11" i="22" s="1"/>
  <c r="H9" i="22"/>
  <c r="I9" i="22" s="1"/>
  <c r="H3" i="22"/>
  <c r="I3" i="22" s="1"/>
  <c r="H12" i="22"/>
  <c r="I12" i="22" s="1"/>
  <c r="H17" i="22"/>
  <c r="I17" i="22" s="1"/>
  <c r="H16" i="22"/>
  <c r="I16" i="22" s="1"/>
  <c r="H13" i="22"/>
  <c r="I13" i="22" s="1"/>
  <c r="H7" i="22"/>
  <c r="I7" i="22" s="1"/>
  <c r="H19" i="22"/>
  <c r="I19" i="22" s="1"/>
  <c r="K45" i="22"/>
  <c r="J24" i="22"/>
  <c r="I5" i="21"/>
  <c r="K7" i="22" l="1"/>
  <c r="J3" i="22"/>
  <c r="K58" i="22" l="1"/>
  <c r="K24" i="22"/>
  <c r="K26" i="22"/>
  <c r="K30" i="22"/>
  <c r="K41" i="22"/>
  <c r="K61" i="22"/>
  <c r="K36" i="22"/>
  <c r="K53" i="22"/>
  <c r="K60" i="22"/>
  <c r="K34" i="22"/>
  <c r="K25" i="22"/>
  <c r="K33" i="22"/>
  <c r="K51" i="22"/>
  <c r="K48" i="22"/>
  <c r="K54" i="22"/>
  <c r="K55" i="22"/>
  <c r="K35" i="22"/>
  <c r="K29" i="22"/>
  <c r="K47" i="22"/>
  <c r="K50" i="22"/>
  <c r="K14" i="22"/>
  <c r="K28" i="22"/>
  <c r="K31" i="22"/>
  <c r="K46" i="22"/>
  <c r="K18" i="22"/>
  <c r="K4" i="22"/>
  <c r="K32" i="22"/>
  <c r="K39" i="22"/>
  <c r="K49" i="22"/>
  <c r="K6" i="22"/>
  <c r="K62" i="22"/>
  <c r="K52" i="22"/>
  <c r="K59" i="22"/>
  <c r="K8" i="22"/>
  <c r="K37" i="22"/>
  <c r="K57" i="22"/>
  <c r="K15" i="22"/>
  <c r="K40" i="22"/>
  <c r="K56" i="22"/>
  <c r="K38" i="22"/>
  <c r="K27" i="22"/>
  <c r="K3" i="22"/>
  <c r="K11" i="22"/>
  <c r="K9" i="22"/>
  <c r="K19" i="22"/>
  <c r="K12" i="22"/>
  <c r="K20" i="22"/>
  <c r="K5" i="22"/>
  <c r="K16" i="22"/>
  <c r="K10" i="22"/>
  <c r="K13" i="22"/>
  <c r="K17" i="22"/>
  <c r="I58" i="20" l="1"/>
  <c r="G58" i="20"/>
  <c r="I57" i="20"/>
  <c r="G57" i="20"/>
  <c r="I56" i="20"/>
  <c r="G56" i="20"/>
  <c r="I55" i="20"/>
  <c r="G55" i="20"/>
  <c r="I54" i="20"/>
  <c r="G54" i="20"/>
  <c r="I53" i="20"/>
  <c r="G53" i="20"/>
  <c r="I52" i="20"/>
  <c r="G52" i="20"/>
  <c r="I51" i="20"/>
  <c r="G51" i="20"/>
  <c r="I49" i="20"/>
  <c r="G49" i="20"/>
  <c r="I48" i="20"/>
  <c r="G48" i="20"/>
  <c r="I47" i="20"/>
  <c r="G47" i="20"/>
  <c r="I46" i="20"/>
  <c r="G46" i="20"/>
  <c r="I45" i="20"/>
  <c r="G45" i="20"/>
  <c r="I44" i="20"/>
  <c r="G44" i="20"/>
  <c r="I43" i="20"/>
  <c r="G43" i="20"/>
  <c r="I42" i="20"/>
  <c r="G42" i="20"/>
  <c r="I39" i="20"/>
  <c r="G39" i="20"/>
  <c r="I38" i="20"/>
  <c r="G38" i="20"/>
  <c r="I37" i="20"/>
  <c r="G37" i="20"/>
  <c r="I36" i="20"/>
  <c r="G36" i="20"/>
  <c r="I35" i="20"/>
  <c r="G35" i="20"/>
  <c r="I34" i="20"/>
  <c r="G34" i="20"/>
  <c r="I33" i="20"/>
  <c r="G33" i="20"/>
  <c r="I32" i="20"/>
  <c r="G32" i="20"/>
  <c r="I31" i="20"/>
  <c r="G31" i="20"/>
  <c r="I30" i="20"/>
  <c r="G30" i="20"/>
  <c r="J30" i="20" s="1"/>
  <c r="I29" i="20"/>
  <c r="G29" i="20"/>
  <c r="I27" i="20"/>
  <c r="G27" i="20"/>
  <c r="I26" i="20"/>
  <c r="G26" i="20"/>
  <c r="I25" i="20"/>
  <c r="G25" i="20"/>
  <c r="I24" i="20"/>
  <c r="G24" i="20"/>
  <c r="I23" i="20"/>
  <c r="G23" i="20"/>
  <c r="I22" i="20"/>
  <c r="G22" i="20"/>
  <c r="J22" i="20" s="1"/>
  <c r="I21" i="20"/>
  <c r="G21" i="20"/>
  <c r="I17" i="20"/>
  <c r="G17" i="20"/>
  <c r="I16" i="20"/>
  <c r="G16" i="20"/>
  <c r="I15" i="20"/>
  <c r="G15" i="20"/>
  <c r="J15" i="20" s="1"/>
  <c r="I14" i="20"/>
  <c r="G14" i="20"/>
  <c r="I13" i="20"/>
  <c r="G13" i="20"/>
  <c r="I12" i="20"/>
  <c r="G12" i="20"/>
  <c r="I11" i="20"/>
  <c r="G11" i="20"/>
  <c r="J11" i="20" s="1"/>
  <c r="I9" i="20"/>
  <c r="G9" i="20"/>
  <c r="I8" i="20"/>
  <c r="G8" i="20"/>
  <c r="I7" i="20"/>
  <c r="G7" i="20"/>
  <c r="I6" i="20"/>
  <c r="G6" i="20"/>
  <c r="J6" i="20" s="1"/>
  <c r="I5" i="20"/>
  <c r="G5" i="20"/>
  <c r="I4" i="20"/>
  <c r="G4" i="20"/>
  <c r="I3" i="20"/>
  <c r="G3" i="20"/>
  <c r="J26" i="20" l="1"/>
  <c r="J35" i="20"/>
  <c r="J3" i="20"/>
  <c r="J23" i="20"/>
  <c r="J27" i="20"/>
  <c r="J32" i="20"/>
  <c r="J42" i="20"/>
  <c r="J39" i="20"/>
  <c r="J51" i="20"/>
  <c r="J43" i="20"/>
  <c r="J47" i="20"/>
  <c r="J53" i="20"/>
  <c r="J57" i="20"/>
  <c r="J9" i="20"/>
  <c r="J4" i="20"/>
  <c r="J8" i="20"/>
  <c r="J13" i="20"/>
  <c r="J17" i="20"/>
  <c r="J29" i="20"/>
  <c r="J37" i="20"/>
  <c r="J5" i="20"/>
  <c r="J14" i="20"/>
  <c r="J46" i="20"/>
  <c r="J21" i="20"/>
  <c r="J38" i="20"/>
  <c r="J34" i="20"/>
  <c r="J44" i="20"/>
  <c r="J48" i="20"/>
  <c r="J24" i="20"/>
  <c r="J25" i="20"/>
  <c r="J54" i="20"/>
  <c r="J7" i="20"/>
  <c r="J16" i="20"/>
  <c r="J52" i="20"/>
  <c r="J12" i="20"/>
  <c r="J56" i="20"/>
  <c r="J33" i="20"/>
  <c r="J36" i="20"/>
  <c r="J45" i="20"/>
  <c r="J49" i="20"/>
  <c r="J31" i="20"/>
  <c r="J55" i="20"/>
  <c r="J58" i="20"/>
  <c r="K3" i="20" l="1"/>
  <c r="L13" i="20" s="1"/>
  <c r="L23" i="20"/>
  <c r="L29" i="20"/>
  <c r="L8" i="20"/>
  <c r="L15" i="20"/>
  <c r="L57" i="20"/>
  <c r="L54" i="20"/>
  <c r="L24" i="20"/>
  <c r="L49" i="20"/>
  <c r="L58" i="20"/>
  <c r="L12" i="20"/>
  <c r="K51" i="20"/>
  <c r="L56" i="20"/>
  <c r="L31" i="20"/>
  <c r="L5" i="20"/>
  <c r="L22" i="20"/>
  <c r="L44" i="20"/>
  <c r="L38" i="20"/>
  <c r="L27" i="20"/>
  <c r="L47" i="20"/>
  <c r="L4" i="20"/>
  <c r="L30" i="20"/>
  <c r="L6" i="20"/>
  <c r="L43" i="20"/>
  <c r="L14" i="20"/>
  <c r="L16" i="20"/>
  <c r="L37" i="20"/>
  <c r="L52" i="20"/>
  <c r="L7" i="20"/>
  <c r="L39" i="20"/>
  <c r="L17" i="20"/>
  <c r="L9" i="20"/>
  <c r="L36" i="20"/>
  <c r="L34" i="20"/>
  <c r="L3" i="20"/>
  <c r="L11" i="20"/>
  <c r="L51" i="20"/>
  <c r="L33" i="20"/>
  <c r="L21" i="20"/>
  <c r="L42" i="20"/>
  <c r="L48" i="20"/>
  <c r="L46" i="20"/>
  <c r="L26" i="20"/>
  <c r="L53" i="20" l="1"/>
  <c r="L25" i="20"/>
  <c r="L35" i="20"/>
  <c r="L45" i="20"/>
  <c r="L32" i="20"/>
  <c r="L55" i="20"/>
  <c r="F32" i="19" l="1"/>
  <c r="H32" i="19" s="1"/>
  <c r="I32" i="19" s="1"/>
  <c r="K32" i="19" s="1"/>
  <c r="F31" i="19"/>
  <c r="F30" i="19"/>
  <c r="H30" i="19" s="1"/>
  <c r="I30" i="19" s="1"/>
  <c r="K30" i="19" s="1"/>
  <c r="F29" i="19"/>
  <c r="F28" i="19"/>
  <c r="H28" i="19" s="1"/>
  <c r="I28" i="19" s="1"/>
  <c r="K28" i="19" s="1"/>
  <c r="F27" i="19"/>
  <c r="H27" i="19" s="1"/>
  <c r="I27" i="19" s="1"/>
  <c r="K27" i="19" s="1"/>
  <c r="F26" i="19"/>
  <c r="H26" i="19" s="1"/>
  <c r="I26" i="19" s="1"/>
  <c r="K26" i="19" s="1"/>
  <c r="F25" i="19"/>
  <c r="F24" i="19"/>
  <c r="H24" i="19" s="1"/>
  <c r="I24" i="19" s="1"/>
  <c r="K24" i="19" s="1"/>
  <c r="F23" i="19"/>
  <c r="H23" i="19" s="1"/>
  <c r="I23" i="19" s="1"/>
  <c r="K23" i="19" s="1"/>
  <c r="H31" i="19"/>
  <c r="I31" i="19" s="1"/>
  <c r="K31" i="19" s="1"/>
  <c r="H29" i="19"/>
  <c r="I29" i="19" s="1"/>
  <c r="K29" i="19" s="1"/>
  <c r="H25" i="19"/>
  <c r="I25" i="19" s="1"/>
  <c r="K25" i="19" s="1"/>
  <c r="K3" i="19"/>
  <c r="J3" i="19"/>
  <c r="I18" i="19"/>
  <c r="I17" i="19"/>
  <c r="I16" i="19"/>
  <c r="I15" i="19"/>
  <c r="I14" i="19"/>
  <c r="I13" i="19"/>
  <c r="I4" i="19"/>
  <c r="I5" i="19"/>
  <c r="I6" i="19"/>
  <c r="I7" i="19"/>
  <c r="I3" i="19"/>
  <c r="H18" i="19"/>
  <c r="H17" i="19"/>
  <c r="H16" i="19"/>
  <c r="H15" i="19"/>
  <c r="H14" i="19"/>
  <c r="H13" i="19"/>
  <c r="F4" i="19"/>
  <c r="F5" i="19"/>
  <c r="F6" i="19"/>
  <c r="F7" i="19"/>
  <c r="F8" i="19"/>
  <c r="H8" i="19" s="1"/>
  <c r="I8" i="19" s="1"/>
  <c r="K8" i="19" s="1"/>
  <c r="F9" i="19"/>
  <c r="H9" i="19" s="1"/>
  <c r="I9" i="19" s="1"/>
  <c r="F10" i="19"/>
  <c r="H10" i="19" s="1"/>
  <c r="I10" i="19" s="1"/>
  <c r="F11" i="19"/>
  <c r="H11" i="19" s="1"/>
  <c r="I11" i="19" s="1"/>
  <c r="F12" i="19"/>
  <c r="H12" i="19" s="1"/>
  <c r="I12" i="19" s="1"/>
  <c r="F13" i="19"/>
  <c r="F14" i="19"/>
  <c r="F15" i="19"/>
  <c r="F16" i="19"/>
  <c r="F17" i="19"/>
  <c r="F18" i="19"/>
  <c r="F19" i="19"/>
  <c r="H19" i="19" s="1"/>
  <c r="I19" i="19" s="1"/>
  <c r="F20" i="19"/>
  <c r="H20" i="19" s="1"/>
  <c r="I20" i="19" s="1"/>
  <c r="F21" i="19"/>
  <c r="H21" i="19" s="1"/>
  <c r="I21" i="19" s="1"/>
  <c r="F22" i="19"/>
  <c r="H22" i="19" s="1"/>
  <c r="I22" i="19" s="1"/>
  <c r="F3" i="19"/>
  <c r="H5" i="19"/>
  <c r="G5" i="19"/>
  <c r="H3" i="19" s="1"/>
  <c r="H30" i="16"/>
  <c r="H29" i="16"/>
  <c r="H28" i="16"/>
  <c r="H24" i="16"/>
  <c r="H25" i="16"/>
  <c r="H23" i="16"/>
  <c r="F32" i="16"/>
  <c r="F31" i="16"/>
  <c r="F27" i="16"/>
  <c r="F26" i="16"/>
  <c r="F25" i="16"/>
  <c r="I25" i="16" s="1"/>
  <c r="H10" i="16"/>
  <c r="F10" i="16"/>
  <c r="F6" i="16"/>
  <c r="F7" i="16"/>
  <c r="I10" i="16"/>
  <c r="F11" i="16"/>
  <c r="F12" i="16"/>
  <c r="F16" i="16"/>
  <c r="F17" i="16"/>
  <c r="F21" i="16"/>
  <c r="F22" i="16"/>
  <c r="I32" i="18"/>
  <c r="I30" i="18"/>
  <c r="I28" i="18"/>
  <c r="I26" i="18"/>
  <c r="I22" i="18"/>
  <c r="I20" i="18"/>
  <c r="I18" i="18"/>
  <c r="I16" i="18"/>
  <c r="I14" i="18"/>
  <c r="I11" i="18"/>
  <c r="I9" i="18"/>
  <c r="I7" i="18"/>
  <c r="I5" i="18"/>
  <c r="I3" i="18"/>
  <c r="G32" i="18"/>
  <c r="G30" i="18"/>
  <c r="G28" i="18"/>
  <c r="G26" i="18"/>
  <c r="G22" i="18"/>
  <c r="G20" i="18"/>
  <c r="G18" i="18"/>
  <c r="G16" i="18"/>
  <c r="G14" i="18"/>
  <c r="G11" i="18"/>
  <c r="G9" i="18"/>
  <c r="G7" i="18"/>
  <c r="G5" i="18"/>
  <c r="G3" i="18"/>
  <c r="J14" i="18" s="1"/>
  <c r="G7" i="19" l="1"/>
  <c r="H6" i="19" s="1"/>
  <c r="H4" i="19"/>
  <c r="G6" i="16"/>
  <c r="H31" i="16" s="1"/>
  <c r="I31" i="16" s="1"/>
  <c r="J26" i="18"/>
  <c r="H3" i="18"/>
  <c r="H7" i="19" l="1"/>
  <c r="H16" i="16"/>
  <c r="I16" i="16" s="1"/>
  <c r="H11" i="16"/>
  <c r="I11" i="16" s="1"/>
  <c r="H7" i="16"/>
  <c r="I7" i="16" s="1"/>
  <c r="H17" i="16"/>
  <c r="I17" i="16" s="1"/>
  <c r="H22" i="16"/>
  <c r="I22" i="16" s="1"/>
  <c r="H6" i="16"/>
  <c r="I6" i="16" s="1"/>
  <c r="H27" i="16"/>
  <c r="I27" i="16" s="1"/>
  <c r="H21" i="16"/>
  <c r="I21" i="16" s="1"/>
  <c r="H32" i="16"/>
  <c r="I32" i="16" s="1"/>
  <c r="H12" i="16"/>
  <c r="I12" i="16" s="1"/>
  <c r="H26" i="16"/>
  <c r="I26" i="16" s="1"/>
  <c r="J3" i="16" l="1"/>
  <c r="K13" i="16" s="1"/>
  <c r="K17" i="16"/>
  <c r="K27" i="16"/>
  <c r="K16" i="16"/>
  <c r="K4" i="16"/>
  <c r="K9" i="16"/>
  <c r="K6" i="16"/>
  <c r="K14" i="16"/>
  <c r="K22" i="16"/>
  <c r="K19" i="16"/>
  <c r="K30" i="16"/>
  <c r="K28" i="16"/>
  <c r="K24" i="16"/>
  <c r="K29" i="16"/>
  <c r="K23" i="16"/>
  <c r="K3" i="16"/>
  <c r="K25" i="16"/>
  <c r="K12" i="16"/>
  <c r="K8" i="16"/>
  <c r="K26" i="16"/>
  <c r="K11" i="16"/>
  <c r="K15" i="16"/>
  <c r="K31" i="16"/>
  <c r="K20" i="19"/>
  <c r="K19" i="19"/>
  <c r="K15" i="19"/>
  <c r="K4" i="19"/>
  <c r="K18" i="19"/>
  <c r="K9" i="19"/>
  <c r="K13" i="19"/>
  <c r="K5" i="19"/>
  <c r="K14" i="19"/>
  <c r="K10" i="19"/>
  <c r="K16" i="19"/>
  <c r="K11" i="19"/>
  <c r="K17" i="19"/>
  <c r="K12" i="19"/>
  <c r="K6" i="19"/>
  <c r="K7" i="19"/>
  <c r="K22" i="19"/>
  <c r="K21" i="19"/>
  <c r="I26" i="15"/>
  <c r="I25" i="15"/>
  <c r="I28" i="15"/>
  <c r="K28" i="15" s="1"/>
  <c r="I27" i="15"/>
  <c r="K27" i="15" s="1"/>
  <c r="K26" i="15"/>
  <c r="K25" i="15"/>
  <c r="I13" i="15"/>
  <c r="K13" i="15" s="1"/>
  <c r="I14" i="15"/>
  <c r="K14" i="15" s="1"/>
  <c r="I15" i="15"/>
  <c r="I12" i="15"/>
  <c r="K12" i="15" s="1"/>
  <c r="I39" i="15"/>
  <c r="K39" i="15" s="1"/>
  <c r="I40" i="15"/>
  <c r="J40" i="15" s="1"/>
  <c r="I41" i="15"/>
  <c r="K41" i="15" s="1"/>
  <c r="I38" i="15"/>
  <c r="K38" i="15" s="1"/>
  <c r="I52" i="15"/>
  <c r="K52" i="15" s="1"/>
  <c r="I53" i="15"/>
  <c r="K53" i="15" s="1"/>
  <c r="I54" i="15"/>
  <c r="K54" i="15" s="1"/>
  <c r="I51" i="15"/>
  <c r="K51" i="15"/>
  <c r="I65" i="15"/>
  <c r="K65" i="15" s="1"/>
  <c r="I66" i="15"/>
  <c r="K66" i="15" s="1"/>
  <c r="I67" i="15"/>
  <c r="K67" i="15" s="1"/>
  <c r="I64" i="15"/>
  <c r="K64" i="15" s="1"/>
  <c r="L64" i="15" s="1"/>
  <c r="K15" i="15"/>
  <c r="I65" i="12"/>
  <c r="K65" i="12" s="1"/>
  <c r="I66" i="12"/>
  <c r="K66" i="12" s="1"/>
  <c r="I67" i="12"/>
  <c r="K67" i="12" s="1"/>
  <c r="I64" i="12"/>
  <c r="K64" i="12" s="1"/>
  <c r="K51" i="12"/>
  <c r="I52" i="12"/>
  <c r="K52" i="12" s="1"/>
  <c r="I53" i="12"/>
  <c r="K53" i="12" s="1"/>
  <c r="I54" i="12"/>
  <c r="K54" i="12" s="1"/>
  <c r="I51" i="12"/>
  <c r="I40" i="12"/>
  <c r="I39" i="12"/>
  <c r="K39" i="12" s="1"/>
  <c r="K40" i="12"/>
  <c r="I41" i="12"/>
  <c r="K41" i="12" s="1"/>
  <c r="I38" i="12"/>
  <c r="K38" i="12" s="1"/>
  <c r="I26" i="12"/>
  <c r="K26" i="12" s="1"/>
  <c r="I27" i="12"/>
  <c r="K27" i="12" s="1"/>
  <c r="I28" i="12"/>
  <c r="K28" i="12" s="1"/>
  <c r="I25" i="12"/>
  <c r="K25" i="12" s="1"/>
  <c r="L25" i="12" s="1"/>
  <c r="I14" i="12"/>
  <c r="K14" i="12" s="1"/>
  <c r="I13" i="12"/>
  <c r="K13" i="12" s="1"/>
  <c r="I15" i="12"/>
  <c r="K15" i="12" s="1"/>
  <c r="I12" i="12"/>
  <c r="K12" i="12" s="1"/>
  <c r="K5" i="16" l="1"/>
  <c r="K7" i="16"/>
  <c r="K18" i="16"/>
  <c r="K21" i="16"/>
  <c r="K20" i="16"/>
  <c r="K10" i="16"/>
  <c r="K32" i="16"/>
  <c r="L66" i="15"/>
  <c r="L67" i="15"/>
  <c r="L65" i="15"/>
  <c r="K40" i="15"/>
  <c r="J38" i="15"/>
  <c r="J39" i="15"/>
  <c r="J41" i="15"/>
  <c r="L27" i="12"/>
  <c r="L26" i="12"/>
  <c r="L15" i="12"/>
  <c r="L28" i="12"/>
  <c r="L14" i="12"/>
  <c r="L13" i="12"/>
  <c r="N23" i="13" l="1"/>
  <c r="N22" i="13"/>
  <c r="N21" i="13"/>
  <c r="N20" i="13"/>
  <c r="O20" i="13" s="1"/>
  <c r="N19" i="13"/>
  <c r="N18" i="13"/>
  <c r="O17" i="13"/>
  <c r="N17" i="13"/>
  <c r="N16" i="13"/>
  <c r="N15" i="13"/>
  <c r="N14" i="13"/>
  <c r="O14" i="13" s="1"/>
  <c r="N13" i="13"/>
  <c r="N12" i="13"/>
  <c r="N11" i="13"/>
  <c r="O11" i="13" s="1"/>
  <c r="N10" i="13"/>
  <c r="N9" i="13"/>
  <c r="N8" i="13"/>
  <c r="O8" i="13" s="1"/>
  <c r="N7" i="13"/>
  <c r="N6" i="13"/>
  <c r="N5" i="13"/>
  <c r="O5" i="13" s="1"/>
  <c r="M5" i="13"/>
  <c r="E5" i="13"/>
  <c r="H108" i="10" l="1"/>
  <c r="H104" i="10"/>
  <c r="H100" i="10"/>
  <c r="H96" i="10"/>
  <c r="H92" i="10"/>
  <c r="H88" i="10"/>
  <c r="H84" i="10"/>
  <c r="H80" i="10"/>
  <c r="H76" i="10"/>
  <c r="H72" i="10"/>
  <c r="H68" i="10"/>
  <c r="H64" i="10"/>
  <c r="H60" i="10"/>
  <c r="H56" i="10"/>
  <c r="H51" i="10"/>
  <c r="H47" i="10"/>
  <c r="H43" i="10"/>
  <c r="H39" i="10"/>
  <c r="H35" i="10"/>
  <c r="H31" i="10"/>
  <c r="H27" i="10"/>
  <c r="H23" i="10"/>
  <c r="H19" i="10"/>
  <c r="H15" i="10"/>
  <c r="H11" i="10"/>
  <c r="H7" i="10"/>
  <c r="J5" i="10"/>
  <c r="J4" i="10"/>
  <c r="J3" i="10"/>
  <c r="H3" i="10"/>
  <c r="I15" i="8" l="1"/>
  <c r="I14" i="8"/>
  <c r="I13" i="8"/>
  <c r="I12" i="8"/>
  <c r="H3" i="8"/>
  <c r="I6" i="8" s="1"/>
  <c r="K81" i="7"/>
  <c r="K65" i="7"/>
  <c r="L65" i="7" s="1"/>
  <c r="K52" i="7"/>
  <c r="K78" i="7"/>
  <c r="K79" i="7"/>
  <c r="K80" i="7"/>
  <c r="K66" i="7"/>
  <c r="K67" i="7"/>
  <c r="K68" i="7"/>
  <c r="K53" i="7"/>
  <c r="K12" i="7"/>
  <c r="K55" i="7"/>
  <c r="K54" i="7"/>
  <c r="I3" i="8" l="1"/>
  <c r="I4" i="8"/>
  <c r="I5" i="8"/>
  <c r="L79" i="7"/>
  <c r="L78" i="7"/>
  <c r="L80" i="7"/>
  <c r="L81" i="7"/>
  <c r="L67" i="7"/>
  <c r="L68" i="7"/>
  <c r="L66" i="7"/>
  <c r="L53" i="7"/>
  <c r="L52" i="7"/>
  <c r="L54" i="7"/>
  <c r="L55" i="7"/>
  <c r="K42" i="7" l="1"/>
  <c r="K41" i="7"/>
  <c r="K40" i="7"/>
  <c r="K39" i="7"/>
  <c r="L39" i="7" s="1"/>
  <c r="K27" i="7"/>
  <c r="K28" i="7"/>
  <c r="K29" i="7"/>
  <c r="K26" i="7"/>
  <c r="L26" i="7" s="1"/>
  <c r="K13" i="7"/>
  <c r="L13" i="7" s="1"/>
  <c r="K14" i="7"/>
  <c r="K15" i="7"/>
  <c r="L12" i="7"/>
  <c r="L15" i="7" l="1"/>
  <c r="L14" i="7"/>
  <c r="L40" i="7"/>
  <c r="L41" i="7"/>
  <c r="L42" i="7"/>
  <c r="L29" i="7"/>
  <c r="L27" i="7"/>
  <c r="L28" i="7"/>
  <c r="J57" i="6"/>
  <c r="F64" i="6"/>
  <c r="F63" i="6"/>
  <c r="F62" i="6"/>
  <c r="F61" i="6"/>
  <c r="F60" i="6"/>
  <c r="F59" i="6"/>
  <c r="F58" i="6"/>
  <c r="F57" i="6"/>
  <c r="F49" i="6"/>
  <c r="F50" i="6"/>
  <c r="F51" i="6"/>
  <c r="F52" i="6"/>
  <c r="F53" i="6"/>
  <c r="F54" i="6"/>
  <c r="F55" i="6"/>
  <c r="F56" i="6"/>
  <c r="F48" i="6"/>
  <c r="F41" i="6"/>
  <c r="F42" i="6"/>
  <c r="F43" i="6"/>
  <c r="F44" i="6"/>
  <c r="F45" i="6"/>
  <c r="F46" i="6"/>
  <c r="F47" i="6"/>
  <c r="F40" i="6"/>
  <c r="F38" i="6"/>
  <c r="F39" i="6"/>
  <c r="F37" i="6"/>
  <c r="F9" i="6"/>
  <c r="G9" i="6" s="1"/>
  <c r="H11" i="6" s="1"/>
  <c r="I11" i="6" s="1"/>
  <c r="F23" i="6"/>
  <c r="F24" i="6"/>
  <c r="F25" i="6"/>
  <c r="F26" i="6"/>
  <c r="F27" i="6"/>
  <c r="F28" i="6"/>
  <c r="F29" i="6"/>
  <c r="F30" i="6"/>
  <c r="F22" i="6"/>
  <c r="F4" i="6"/>
  <c r="F5" i="6"/>
  <c r="F6" i="6"/>
  <c r="F7" i="6"/>
  <c r="F8" i="6"/>
  <c r="F10" i="6"/>
  <c r="F11" i="6"/>
  <c r="F12" i="6"/>
  <c r="F13" i="6"/>
  <c r="F14" i="6"/>
  <c r="F15" i="6"/>
  <c r="F16" i="6"/>
  <c r="F17" i="6"/>
  <c r="F18" i="6"/>
  <c r="F19" i="6"/>
  <c r="F20" i="6"/>
  <c r="F21" i="6"/>
  <c r="F3" i="6"/>
  <c r="F90" i="4"/>
  <c r="H100" i="4"/>
  <c r="H106" i="4"/>
  <c r="C58" i="4"/>
  <c r="G58" i="4"/>
  <c r="H58" i="4"/>
  <c r="I58" i="4"/>
  <c r="I71" i="4" s="1"/>
  <c r="C57" i="4"/>
  <c r="C70" i="4" s="1"/>
  <c r="D57" i="4"/>
  <c r="D70" i="4" s="1"/>
  <c r="H57" i="4"/>
  <c r="H70" i="4" s="1"/>
  <c r="I57" i="4"/>
  <c r="I70" i="4" s="1"/>
  <c r="C56" i="4"/>
  <c r="C69" i="4" s="1"/>
  <c r="D56" i="4"/>
  <c r="E56" i="4"/>
  <c r="E69" i="4" s="1"/>
  <c r="I56" i="4"/>
  <c r="C55" i="4"/>
  <c r="D55" i="4"/>
  <c r="D68" i="4" s="1"/>
  <c r="E55" i="4"/>
  <c r="E68" i="4" s="1"/>
  <c r="F55" i="4"/>
  <c r="F68" i="4" s="1"/>
  <c r="C54" i="4"/>
  <c r="C67" i="4" s="1"/>
  <c r="D54" i="4"/>
  <c r="E54" i="4"/>
  <c r="F54" i="4"/>
  <c r="F67" i="4" s="1"/>
  <c r="G54" i="4"/>
  <c r="G67" i="4" s="1"/>
  <c r="D53" i="4"/>
  <c r="D66" i="4" s="1"/>
  <c r="E53" i="4"/>
  <c r="E66" i="4" s="1"/>
  <c r="F53" i="4"/>
  <c r="F66" i="4" s="1"/>
  <c r="G53" i="4"/>
  <c r="G66" i="4" s="1"/>
  <c r="H53" i="4"/>
  <c r="H66" i="4" s="1"/>
  <c r="E52" i="4"/>
  <c r="F52" i="4"/>
  <c r="F65" i="4" s="1"/>
  <c r="G52" i="4"/>
  <c r="G65" i="4" s="1"/>
  <c r="H52" i="4"/>
  <c r="H65" i="4" s="1"/>
  <c r="I52" i="4"/>
  <c r="I65" i="4" s="1"/>
  <c r="F51" i="4"/>
  <c r="F64" i="4" s="1"/>
  <c r="G51" i="4"/>
  <c r="H51" i="4"/>
  <c r="H64" i="4" s="1"/>
  <c r="I51" i="4"/>
  <c r="I64" i="4" s="1"/>
  <c r="B52" i="4"/>
  <c r="B65" i="4" s="1"/>
  <c r="B56" i="4"/>
  <c r="B69" i="4" s="1"/>
  <c r="B57" i="4"/>
  <c r="B58" i="4"/>
  <c r="B71" i="4" s="1"/>
  <c r="K71" i="4" s="1"/>
  <c r="B51" i="4"/>
  <c r="B64" i="4" s="1"/>
  <c r="E117" i="4"/>
  <c r="F117" i="4" s="1"/>
  <c r="G117" i="4" s="1"/>
  <c r="H117" i="4" s="1"/>
  <c r="E116" i="4"/>
  <c r="F116" i="4" s="1"/>
  <c r="G116" i="4" s="1"/>
  <c r="H116" i="4" s="1"/>
  <c r="E115" i="4"/>
  <c r="F115" i="4" s="1"/>
  <c r="G115" i="4" s="1"/>
  <c r="H115" i="4" s="1"/>
  <c r="E114" i="4"/>
  <c r="F114" i="4" s="1"/>
  <c r="G114" i="4" s="1"/>
  <c r="H114" i="4" s="1"/>
  <c r="E113" i="4"/>
  <c r="F113" i="4" s="1"/>
  <c r="G113" i="4" s="1"/>
  <c r="H113" i="4" s="1"/>
  <c r="E112" i="4"/>
  <c r="F112" i="4" s="1"/>
  <c r="G112" i="4" s="1"/>
  <c r="H112" i="4" s="1"/>
  <c r="E111" i="4"/>
  <c r="F111" i="4" s="1"/>
  <c r="G111" i="4" s="1"/>
  <c r="H111" i="4" s="1"/>
  <c r="E110" i="4"/>
  <c r="F110" i="4" s="1"/>
  <c r="G110" i="4" s="1"/>
  <c r="H110" i="4" s="1"/>
  <c r="E107" i="4"/>
  <c r="F107" i="4" s="1"/>
  <c r="G107" i="4" s="1"/>
  <c r="H107" i="4" s="1"/>
  <c r="E106" i="4"/>
  <c r="F106" i="4" s="1"/>
  <c r="G106" i="4" s="1"/>
  <c r="E105" i="4"/>
  <c r="F105" i="4" s="1"/>
  <c r="G105" i="4" s="1"/>
  <c r="H105" i="4" s="1"/>
  <c r="E104" i="4"/>
  <c r="F104" i="4" s="1"/>
  <c r="G104" i="4" s="1"/>
  <c r="H104" i="4" s="1"/>
  <c r="E103" i="4"/>
  <c r="F103" i="4" s="1"/>
  <c r="G103" i="4" s="1"/>
  <c r="H103" i="4" s="1"/>
  <c r="E102" i="4"/>
  <c r="F102" i="4" s="1"/>
  <c r="G102" i="4" s="1"/>
  <c r="H102" i="4" s="1"/>
  <c r="E101" i="4"/>
  <c r="F101" i="4" s="1"/>
  <c r="G101" i="4" s="1"/>
  <c r="H101" i="4" s="1"/>
  <c r="E100" i="4"/>
  <c r="F100" i="4" s="1"/>
  <c r="G100" i="4" s="1"/>
  <c r="E97" i="4"/>
  <c r="F97" i="4" s="1"/>
  <c r="G97" i="4" s="1"/>
  <c r="H97" i="4" s="1"/>
  <c r="E96" i="4"/>
  <c r="F96" i="4" s="1"/>
  <c r="G96" i="4" s="1"/>
  <c r="H96" i="4" s="1"/>
  <c r="E95" i="4"/>
  <c r="F95" i="4" s="1"/>
  <c r="G95" i="4" s="1"/>
  <c r="H95" i="4" s="1"/>
  <c r="E94" i="4"/>
  <c r="F94" i="4" s="1"/>
  <c r="G94" i="4" s="1"/>
  <c r="E93" i="4"/>
  <c r="F93" i="4" s="1"/>
  <c r="G93" i="4" s="1"/>
  <c r="H93" i="4" s="1"/>
  <c r="E92" i="4"/>
  <c r="F92" i="4" s="1"/>
  <c r="G92" i="4" s="1"/>
  <c r="H92" i="4" s="1"/>
  <c r="E91" i="4"/>
  <c r="F91" i="4" s="1"/>
  <c r="G91" i="4" s="1"/>
  <c r="H91" i="4" s="1"/>
  <c r="E90" i="4"/>
  <c r="G90" i="4" s="1"/>
  <c r="H90" i="4" s="1"/>
  <c r="E85" i="4"/>
  <c r="E84" i="4"/>
  <c r="E83" i="4"/>
  <c r="E82" i="4"/>
  <c r="E81" i="4"/>
  <c r="E80" i="4"/>
  <c r="E79" i="4"/>
  <c r="E78" i="4"/>
  <c r="H71" i="4"/>
  <c r="B70" i="4"/>
  <c r="G71" i="4"/>
  <c r="C71" i="4"/>
  <c r="I69" i="4"/>
  <c r="D69" i="4"/>
  <c r="C68" i="4"/>
  <c r="E67" i="4"/>
  <c r="D67" i="4"/>
  <c r="E65" i="4"/>
  <c r="G64" i="4"/>
  <c r="K45" i="4"/>
  <c r="D58" i="4" s="1"/>
  <c r="D71" i="4" s="1"/>
  <c r="F41" i="3"/>
  <c r="F40" i="3"/>
  <c r="E27" i="3"/>
  <c r="E13" i="3"/>
  <c r="H38" i="2"/>
  <c r="I38" i="2"/>
  <c r="J38" i="2"/>
  <c r="K38" i="2"/>
  <c r="L38" i="2"/>
  <c r="G38" i="2"/>
  <c r="H14" i="2"/>
  <c r="J14" i="2"/>
  <c r="K14" i="2"/>
  <c r="L14" i="2"/>
  <c r="G14" i="2"/>
  <c r="H25" i="2"/>
  <c r="J25" i="2"/>
  <c r="K25" i="2"/>
  <c r="L25" i="2"/>
  <c r="G25" i="2"/>
  <c r="E37" i="1"/>
  <c r="E24" i="1"/>
  <c r="U41" i="3"/>
  <c r="T41" i="3"/>
  <c r="S41" i="3"/>
  <c r="R41" i="3"/>
  <c r="Q41" i="3"/>
  <c r="P41" i="3"/>
  <c r="O41" i="3"/>
  <c r="M41" i="3"/>
  <c r="L41" i="3"/>
  <c r="K41" i="3"/>
  <c r="J41" i="3"/>
  <c r="I41" i="3"/>
  <c r="H41" i="3"/>
  <c r="G41" i="3"/>
  <c r="E41" i="3"/>
  <c r="U40" i="3"/>
  <c r="T40" i="3"/>
  <c r="S40" i="3"/>
  <c r="R40" i="3"/>
  <c r="Q40" i="3"/>
  <c r="P40" i="3"/>
  <c r="O40" i="3"/>
  <c r="M40" i="3"/>
  <c r="L40" i="3"/>
  <c r="K40" i="3"/>
  <c r="J40" i="3"/>
  <c r="I40" i="3"/>
  <c r="H40" i="3"/>
  <c r="G40" i="3"/>
  <c r="E40" i="3"/>
  <c r="U28" i="3"/>
  <c r="T28" i="3"/>
  <c r="S28" i="3"/>
  <c r="R28" i="3"/>
  <c r="Q28" i="3"/>
  <c r="P28" i="3"/>
  <c r="O28" i="3"/>
  <c r="M28" i="3"/>
  <c r="L28" i="3"/>
  <c r="K28" i="3"/>
  <c r="J28" i="3"/>
  <c r="I28" i="3"/>
  <c r="H28" i="3"/>
  <c r="G28" i="3"/>
  <c r="F28" i="3"/>
  <c r="E28" i="3"/>
  <c r="U27" i="3"/>
  <c r="T27" i="3"/>
  <c r="S27" i="3"/>
  <c r="R27" i="3"/>
  <c r="Q27" i="3"/>
  <c r="P27" i="3"/>
  <c r="O27" i="3"/>
  <c r="M27" i="3"/>
  <c r="L27" i="3"/>
  <c r="K27" i="3"/>
  <c r="J27" i="3"/>
  <c r="I27" i="3"/>
  <c r="H27" i="3"/>
  <c r="G27" i="3"/>
  <c r="F27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L37" i="2"/>
  <c r="K37" i="2"/>
  <c r="J37" i="2"/>
  <c r="H37" i="2"/>
  <c r="G37" i="2"/>
  <c r="F37" i="2"/>
  <c r="E37" i="2"/>
  <c r="I36" i="2"/>
  <c r="I35" i="2"/>
  <c r="I34" i="2"/>
  <c r="I33" i="2"/>
  <c r="I32" i="2"/>
  <c r="I31" i="2"/>
  <c r="I30" i="2"/>
  <c r="I29" i="2"/>
  <c r="I28" i="2"/>
  <c r="I27" i="2"/>
  <c r="L24" i="2"/>
  <c r="K24" i="2"/>
  <c r="J24" i="2"/>
  <c r="H24" i="2"/>
  <c r="G24" i="2"/>
  <c r="F24" i="2"/>
  <c r="E24" i="2"/>
  <c r="I23" i="2"/>
  <c r="I22" i="2"/>
  <c r="I21" i="2"/>
  <c r="I20" i="2"/>
  <c r="I19" i="2"/>
  <c r="I18" i="2"/>
  <c r="I17" i="2"/>
  <c r="I16" i="2"/>
  <c r="L13" i="2"/>
  <c r="K13" i="2"/>
  <c r="J13" i="2"/>
  <c r="H13" i="2"/>
  <c r="G13" i="2"/>
  <c r="I12" i="2"/>
  <c r="I11" i="2"/>
  <c r="I10" i="2"/>
  <c r="I9" i="2"/>
  <c r="I8" i="2"/>
  <c r="I7" i="2"/>
  <c r="I6" i="2"/>
  <c r="I5" i="2"/>
  <c r="I14" i="2" s="1"/>
  <c r="V4" i="1"/>
  <c r="V5" i="1"/>
  <c r="V6" i="1"/>
  <c r="V7" i="1"/>
  <c r="V8" i="1"/>
  <c r="V9" i="1"/>
  <c r="V10" i="1"/>
  <c r="V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G13" i="1"/>
  <c r="H13" i="1"/>
  <c r="I13" i="1"/>
  <c r="J13" i="1"/>
  <c r="K13" i="1"/>
  <c r="L13" i="1"/>
  <c r="M13" i="1"/>
  <c r="N13" i="1"/>
  <c r="O13" i="1"/>
  <c r="P13" i="1"/>
  <c r="Q13" i="1"/>
  <c r="S13" i="1"/>
  <c r="T13" i="1"/>
  <c r="U13" i="1"/>
  <c r="V13" i="1"/>
  <c r="W13" i="1"/>
  <c r="X13" i="1"/>
  <c r="Y13" i="1"/>
  <c r="Z13" i="1"/>
  <c r="AA13" i="1"/>
  <c r="AB13" i="1"/>
  <c r="AC13" i="1"/>
  <c r="V14" i="1"/>
  <c r="V15" i="1"/>
  <c r="V16" i="1"/>
  <c r="V17" i="1"/>
  <c r="V18" i="1"/>
  <c r="V19" i="1"/>
  <c r="V20" i="1"/>
  <c r="V21" i="1"/>
  <c r="V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S23" i="1"/>
  <c r="T23" i="1"/>
  <c r="U23" i="1"/>
  <c r="V23" i="1" s="1"/>
  <c r="W23" i="1"/>
  <c r="X23" i="1"/>
  <c r="Y23" i="1"/>
  <c r="Z23" i="1"/>
  <c r="AA23" i="1"/>
  <c r="F24" i="1"/>
  <c r="G24" i="1"/>
  <c r="H24" i="1"/>
  <c r="I24" i="1"/>
  <c r="J24" i="1"/>
  <c r="K24" i="1"/>
  <c r="L24" i="1"/>
  <c r="M24" i="1"/>
  <c r="N24" i="1"/>
  <c r="O24" i="1"/>
  <c r="P24" i="1"/>
  <c r="Q24" i="1"/>
  <c r="S24" i="1"/>
  <c r="T24" i="1"/>
  <c r="U24" i="1"/>
  <c r="W24" i="1"/>
  <c r="X24" i="1"/>
  <c r="Y24" i="1"/>
  <c r="Z24" i="1"/>
  <c r="AA24" i="1"/>
  <c r="AB24" i="1"/>
  <c r="AC24" i="1"/>
  <c r="AD24" i="1"/>
  <c r="AE24" i="1"/>
  <c r="V25" i="1"/>
  <c r="V26" i="1"/>
  <c r="V27" i="1"/>
  <c r="V28" i="1"/>
  <c r="V29" i="1"/>
  <c r="V30" i="1"/>
  <c r="V31" i="1"/>
  <c r="V32" i="1"/>
  <c r="V33" i="1"/>
  <c r="V34" i="1"/>
  <c r="V35" i="1"/>
  <c r="E36" i="1"/>
  <c r="F36" i="1"/>
  <c r="G36" i="1"/>
  <c r="H36" i="1"/>
  <c r="I36" i="1"/>
  <c r="J36" i="1"/>
  <c r="K36" i="1"/>
  <c r="L36" i="1"/>
  <c r="M36" i="1"/>
  <c r="N36" i="1"/>
  <c r="O36" i="1"/>
  <c r="P36" i="1"/>
  <c r="Q36" i="1"/>
  <c r="S36" i="1"/>
  <c r="T36" i="1"/>
  <c r="U36" i="1"/>
  <c r="W36" i="1"/>
  <c r="X36" i="1"/>
  <c r="Y36" i="1"/>
  <c r="Z36" i="1"/>
  <c r="AA36" i="1"/>
  <c r="F37" i="1"/>
  <c r="G37" i="1"/>
  <c r="H37" i="1"/>
  <c r="I37" i="1"/>
  <c r="J37" i="1"/>
  <c r="K37" i="1"/>
  <c r="L37" i="1"/>
  <c r="M37" i="1"/>
  <c r="N37" i="1"/>
  <c r="O37" i="1"/>
  <c r="P37" i="1"/>
  <c r="Q37" i="1"/>
  <c r="U37" i="1"/>
  <c r="W37" i="1"/>
  <c r="X37" i="1"/>
  <c r="Y37" i="1"/>
  <c r="Z37" i="1"/>
  <c r="AA37" i="1"/>
  <c r="AB37" i="1"/>
  <c r="AC37" i="1"/>
  <c r="AD37" i="1"/>
  <c r="AE37" i="1"/>
  <c r="AF37" i="1"/>
  <c r="AG37" i="1"/>
  <c r="H54" i="6" l="1"/>
  <c r="I54" i="6" s="1"/>
  <c r="H64" i="6"/>
  <c r="H63" i="6"/>
  <c r="H47" i="6"/>
  <c r="I47" i="6" s="1"/>
  <c r="H56" i="6"/>
  <c r="H46" i="6"/>
  <c r="I46" i="6" s="1"/>
  <c r="H55" i="6"/>
  <c r="I55" i="6" s="1"/>
  <c r="H58" i="6"/>
  <c r="H20" i="6"/>
  <c r="I20" i="6" s="1"/>
  <c r="H19" i="6"/>
  <c r="I19" i="6" s="1"/>
  <c r="H39" i="6"/>
  <c r="I39" i="6" s="1"/>
  <c r="H10" i="6"/>
  <c r="I10" i="6" s="1"/>
  <c r="H37" i="6"/>
  <c r="I37" i="6" s="1"/>
  <c r="H38" i="6"/>
  <c r="I38" i="6" s="1"/>
  <c r="H30" i="6"/>
  <c r="I30" i="6" s="1"/>
  <c r="I28" i="6"/>
  <c r="H29" i="6"/>
  <c r="I29" i="6" s="1"/>
  <c r="H9" i="6"/>
  <c r="I9" i="6" s="1"/>
  <c r="H28" i="6"/>
  <c r="H21" i="6"/>
  <c r="I21" i="6" s="1"/>
  <c r="G3" i="6"/>
  <c r="H57" i="6" s="1"/>
  <c r="G6" i="6"/>
  <c r="H53" i="6" s="1"/>
  <c r="I53" i="6" s="1"/>
  <c r="I94" i="4"/>
  <c r="N110" i="4"/>
  <c r="I90" i="4"/>
  <c r="L97" i="4" s="1"/>
  <c r="L96" i="4"/>
  <c r="H94" i="4"/>
  <c r="B55" i="4"/>
  <c r="B68" i="4" s="1"/>
  <c r="E51" i="4"/>
  <c r="E64" i="4" s="1"/>
  <c r="D52" i="4"/>
  <c r="D65" i="4" s="1"/>
  <c r="C53" i="4"/>
  <c r="C66" i="4" s="1"/>
  <c r="I55" i="4"/>
  <c r="I68" i="4" s="1"/>
  <c r="H56" i="4"/>
  <c r="H69" i="4" s="1"/>
  <c r="G57" i="4"/>
  <c r="G70" i="4" s="1"/>
  <c r="F58" i="4"/>
  <c r="F71" i="4" s="1"/>
  <c r="N114" i="4"/>
  <c r="B54" i="4"/>
  <c r="B67" i="4" s="1"/>
  <c r="D51" i="4"/>
  <c r="D64" i="4" s="1"/>
  <c r="C52" i="4"/>
  <c r="C65" i="4" s="1"/>
  <c r="I54" i="4"/>
  <c r="I67" i="4" s="1"/>
  <c r="H55" i="4"/>
  <c r="H68" i="4" s="1"/>
  <c r="G56" i="4"/>
  <c r="G69" i="4" s="1"/>
  <c r="F57" i="4"/>
  <c r="F70" i="4" s="1"/>
  <c r="E58" i="4"/>
  <c r="E71" i="4" s="1"/>
  <c r="N104" i="4"/>
  <c r="B53" i="4"/>
  <c r="B66" i="4" s="1"/>
  <c r="C51" i="4"/>
  <c r="C64" i="4" s="1"/>
  <c r="I53" i="4"/>
  <c r="I66" i="4" s="1"/>
  <c r="H54" i="4"/>
  <c r="H67" i="4" s="1"/>
  <c r="G55" i="4"/>
  <c r="G68" i="4" s="1"/>
  <c r="F56" i="4"/>
  <c r="F69" i="4" s="1"/>
  <c r="E57" i="4"/>
  <c r="E70" i="4" s="1"/>
  <c r="K58" i="4"/>
  <c r="I114" i="4"/>
  <c r="I100" i="4"/>
  <c r="N100" i="4"/>
  <c r="I110" i="4"/>
  <c r="I104" i="4"/>
  <c r="I37" i="2"/>
  <c r="I24" i="2"/>
  <c r="V37" i="1"/>
  <c r="I25" i="2"/>
  <c r="V24" i="1"/>
  <c r="I13" i="2"/>
  <c r="V36" i="1"/>
  <c r="H49" i="6" l="1"/>
  <c r="I49" i="6" s="1"/>
  <c r="H24" i="6"/>
  <c r="I24" i="6" s="1"/>
  <c r="H50" i="6"/>
  <c r="I50" i="6" s="1"/>
  <c r="H48" i="6"/>
  <c r="I48" i="6" s="1"/>
  <c r="H62" i="6"/>
  <c r="H61" i="6"/>
  <c r="H52" i="6"/>
  <c r="I52" i="6" s="1"/>
  <c r="H51" i="6"/>
  <c r="I51" i="6" s="1"/>
  <c r="H60" i="6"/>
  <c r="H59" i="6"/>
  <c r="H7" i="6"/>
  <c r="I7" i="6" s="1"/>
  <c r="H8" i="6"/>
  <c r="I8" i="6" s="1"/>
  <c r="H36" i="6"/>
  <c r="I36" i="6" s="1"/>
  <c r="H25" i="6"/>
  <c r="I25" i="6" s="1"/>
  <c r="H43" i="6"/>
  <c r="I43" i="6" s="1"/>
  <c r="H34" i="6"/>
  <c r="I34" i="6" s="1"/>
  <c r="H35" i="6"/>
  <c r="I35" i="6" s="1"/>
  <c r="H44" i="6"/>
  <c r="I44" i="6" s="1"/>
  <c r="H27" i="6"/>
  <c r="I27" i="6" s="1"/>
  <c r="H18" i="6"/>
  <c r="I18" i="6" s="1"/>
  <c r="H32" i="6"/>
  <c r="I32" i="6" s="1"/>
  <c r="H5" i="6"/>
  <c r="I5" i="6" s="1"/>
  <c r="H3" i="6"/>
  <c r="I3" i="6" s="1"/>
  <c r="H4" i="6"/>
  <c r="I4" i="6" s="1"/>
  <c r="H31" i="6"/>
  <c r="I31" i="6" s="1"/>
  <c r="H13" i="6"/>
  <c r="I13" i="6" s="1"/>
  <c r="H33" i="6"/>
  <c r="I33" i="6" s="1"/>
  <c r="H41" i="6"/>
  <c r="I41" i="6" s="1"/>
  <c r="H14" i="6"/>
  <c r="I14" i="6" s="1"/>
  <c r="H42" i="6"/>
  <c r="I42" i="6" s="1"/>
  <c r="H12" i="6"/>
  <c r="I12" i="6" s="1"/>
  <c r="H45" i="6"/>
  <c r="I45" i="6" s="1"/>
  <c r="H6" i="6"/>
  <c r="I6" i="6" s="1"/>
  <c r="H16" i="6"/>
  <c r="I16" i="6" s="1"/>
  <c r="H15" i="6"/>
  <c r="I15" i="6" s="1"/>
  <c r="H23" i="6"/>
  <c r="I23" i="6" s="1"/>
  <c r="H17" i="6"/>
  <c r="I17" i="6" s="1"/>
  <c r="H22" i="6"/>
  <c r="I22" i="6" s="1"/>
  <c r="H26" i="6"/>
  <c r="I26" i="6" s="1"/>
  <c r="H40" i="6"/>
  <c r="I40" i="6" s="1"/>
  <c r="J40" i="6" s="1"/>
  <c r="L116" i="4"/>
  <c r="L105" i="4"/>
  <c r="L117" i="4"/>
  <c r="L106" i="4"/>
  <c r="L114" i="4"/>
  <c r="L107" i="4"/>
  <c r="L95" i="4"/>
  <c r="L103" i="4"/>
  <c r="L90" i="4"/>
  <c r="L93" i="4"/>
  <c r="L110" i="4"/>
  <c r="L92" i="4"/>
  <c r="L101" i="4"/>
  <c r="L111" i="4"/>
  <c r="L104" i="4"/>
  <c r="L113" i="4"/>
  <c r="L100" i="4"/>
  <c r="L91" i="4"/>
  <c r="L94" i="4"/>
  <c r="L112" i="4"/>
  <c r="L115" i="4"/>
  <c r="L102" i="4"/>
  <c r="J48" i="6" l="1"/>
  <c r="J31" i="6"/>
  <c r="J12" i="6"/>
  <c r="J22" i="6"/>
  <c r="M110" i="4"/>
  <c r="M100" i="4"/>
  <c r="M90" i="4"/>
</calcChain>
</file>

<file path=xl/sharedStrings.xml><?xml version="1.0" encoding="utf-8"?>
<sst xmlns="http://schemas.openxmlformats.org/spreadsheetml/2006/main" count="4839" uniqueCount="816">
  <si>
    <t>HFD</t>
  </si>
  <si>
    <t>WT</t>
  </si>
  <si>
    <t>STDEV</t>
  </si>
  <si>
    <t>AVERAGE</t>
  </si>
  <si>
    <t>ND_TA_TbR2-HFD_1041FM(2)</t>
  </si>
  <si>
    <t>ND_TA_TbR2-HFD_1038FM(1)</t>
  </si>
  <si>
    <t>ND_TA_30wkWT+TbR2KO_1370FM(1)</t>
  </si>
  <si>
    <t>ND_TA_30wkWT+TbR2KO_1368FM(1)</t>
  </si>
  <si>
    <t>ND_TA_30wkWT+TbR2KO_1366FM(3)</t>
  </si>
  <si>
    <t>ND_TA_30wkWT+TbR2KO_1365FM(3)</t>
  </si>
  <si>
    <t>ND_TA_30wkWT+TbR2KO_1362FM(2)</t>
  </si>
  <si>
    <t>ND_TA_30wkWT+TbR2KO_1361FM(2)</t>
  </si>
  <si>
    <t>ND_TA_30wkWT+TbR2KO_1359FM(2)</t>
  </si>
  <si>
    <t>HCD</t>
  </si>
  <si>
    <t>ND_TA_30wkWT+TbR2KO_1357FM(1)</t>
  </si>
  <si>
    <t>ND_TA_TbR2KO_1316FM(2)</t>
  </si>
  <si>
    <t>ND_TA_TbR2KO_1302FM(2)</t>
  </si>
  <si>
    <t>ND_TA_TbR2KO_1291FM(2)</t>
  </si>
  <si>
    <t>ND_TA_TbR2KO_1289FM(2)</t>
  </si>
  <si>
    <t>ND_TA_TbR2KO_1257FM(1)</t>
  </si>
  <si>
    <t>ND_TA_TbR2KO_1404FM(1)</t>
  </si>
  <si>
    <t>ND_TA_TbR2KO_1402FM(1)</t>
  </si>
  <si>
    <t>ND_TA_TbR2KO_1409FM(1)</t>
  </si>
  <si>
    <t>RD</t>
  </si>
  <si>
    <t xml:space="preserve">ND_TA_ND108 V. TBR2KO 3992FM(2)           </t>
  </si>
  <si>
    <t xml:space="preserve">ND_TA_ND108 V. TBR2KO 3970FM(2)           </t>
  </si>
  <si>
    <t xml:space="preserve">ND_TA_ND108 V. TBR2KO 3969FM(1)           </t>
  </si>
  <si>
    <t xml:space="preserve">ND_TA_ND108 V. TBR2KO 3968FM(1)           </t>
  </si>
  <si>
    <t xml:space="preserve">ND_TA_ND108 V. TBR2KO 3815FM(3)           </t>
  </si>
  <si>
    <t xml:space="preserve">ND_TA_ND108 V. TBR2KO 3813FM(3)           </t>
  </si>
  <si>
    <t xml:space="preserve">ND_TA_ND108 V. TBR2KO 3805FM(2)           </t>
  </si>
  <si>
    <t xml:space="preserve">ND_TA_ND108 V. TBR2KO 3803FM(1)           </t>
  </si>
  <si>
    <t>Ultimate Stress</t>
  </si>
  <si>
    <t>Yield Stress (Mpa)</t>
  </si>
  <si>
    <t>Elastic Modulus (N/mm2 - GPa)</t>
  </si>
  <si>
    <t>Apo_corr</t>
  </si>
  <si>
    <t>I_AP_corr</t>
  </si>
  <si>
    <t>Apo (Radius multiply with 2 for diameter))</t>
  </si>
  <si>
    <t>I-AP(1/mm4)</t>
  </si>
  <si>
    <t>Femur Length (mm)</t>
  </si>
  <si>
    <t>YieldStiff (N/mm)</t>
  </si>
  <si>
    <t>WorkFx (N-mm)</t>
  </si>
  <si>
    <t>FxDisp (mm)</t>
  </si>
  <si>
    <t>FxForce (N)</t>
  </si>
  <si>
    <t>PostYieldDisp (mm)</t>
  </si>
  <si>
    <t>UltForce (N)</t>
  </si>
  <si>
    <t>YieldDisp (mm)</t>
  </si>
  <si>
    <t>YieldForce (N)</t>
  </si>
  <si>
    <t>Stiffness (N/mm)</t>
  </si>
  <si>
    <t>Diet</t>
  </si>
  <si>
    <t>Genotype</t>
  </si>
  <si>
    <t>samples</t>
  </si>
  <si>
    <t xml:space="preserve">    Mean2</t>
  </si>
  <si>
    <t xml:space="preserve">    Mean1</t>
  </si>
  <si>
    <t>TRI-Ct.Th</t>
  </si>
  <si>
    <t>TRI-BVV/TV %</t>
  </si>
  <si>
    <t>TRI-BV/TV</t>
  </si>
  <si>
    <t>VOX-BV/TV</t>
  </si>
  <si>
    <t>VOX-BV</t>
  </si>
  <si>
    <t>VOX-TV</t>
  </si>
  <si>
    <t>S-Remark</t>
  </si>
  <si>
    <t xml:space="preserve">Patient-Name                              </t>
  </si>
  <si>
    <t>Flexural strength test</t>
  </si>
  <si>
    <t xml:space="preserve">Cortical Bone </t>
  </si>
  <si>
    <t>Fig 1 D, E, F</t>
  </si>
  <si>
    <t>DK0:[MICROCT50.DATA.00014427.00016310]</t>
  </si>
  <si>
    <t>Alfred Li</t>
  </si>
  <si>
    <t>Nick Szeto</t>
  </si>
  <si>
    <t>[mg HA/ccm]</t>
  </si>
  <si>
    <t>ND_TA_TbR2-HFD_1041F(2)</t>
  </si>
  <si>
    <t>DK0:[MICROCT50.DATA.00014424.00016307]</t>
  </si>
  <si>
    <t>ND_TA_TbR2-HFD_1038F(1)</t>
  </si>
  <si>
    <t>DK0:[MICROCT50.DATA.00015134.00017137]</t>
  </si>
  <si>
    <t>ND_TA_30wkWT+TbR2KO_1370F(1)</t>
  </si>
  <si>
    <t>DK0:[MICROCT50.DATA.00015132.00017135]</t>
  </si>
  <si>
    <t>ND_TA_30wkWT+TbR2KO_1368F(1)</t>
  </si>
  <si>
    <t>DK0:[MICROCT50.DATA.00015130.00017133]</t>
  </si>
  <si>
    <t>ND_TA_30wkWT+TbR2KO_1366F(3)</t>
  </si>
  <si>
    <t>DK0:[MICROCT50.DATA.00015129.00017132]</t>
  </si>
  <si>
    <t>ND_TA_30wkWT+TbR2KO_1365F(3)</t>
  </si>
  <si>
    <t>DK0:[MICROCT50.DATA.00015128.00017131]</t>
  </si>
  <si>
    <t>ND_TA_30wkWT+TbR2KO_1362F(2)</t>
  </si>
  <si>
    <t>DK0:[MICROCT50.DATA.00015127.00017130]</t>
  </si>
  <si>
    <t>ND_TA_30wkWT+TbR2KO_1361F(2)</t>
  </si>
  <si>
    <t>DK0:[MICROCT50.DATA.00015126.00017129]</t>
  </si>
  <si>
    <t>ND_TA_30wkWT+TbR2KO_1359F(2)</t>
  </si>
  <si>
    <t>DK0:[MICROCT50.DATA.00015125.00017128]</t>
  </si>
  <si>
    <t>ND_TA_30wkWT+TbR2KO_1357F(1)</t>
  </si>
  <si>
    <t>DK0:[MICROCT50.DATA.00015007.00017001]</t>
  </si>
  <si>
    <t>ND_TA_TbR2KO_1316F(2)</t>
  </si>
  <si>
    <t>DK0:[MICROCT50.DATA.00015006.00017000]</t>
  </si>
  <si>
    <t>ND_TA_TbR2KO_1302F(2)</t>
  </si>
  <si>
    <t>DK0:[MICROCT50.DATA.00015005.00016999]</t>
  </si>
  <si>
    <t>ND_TA_TbR2KO_1291F(2)</t>
  </si>
  <si>
    <t>DK0:[MICROCT50.DATA.00015004.00016998]</t>
  </si>
  <si>
    <t>ND_TA_TbR2KO_1289F(2)</t>
  </si>
  <si>
    <t>DK0:[MICROCT50.DATA.00015003.00016997]</t>
  </si>
  <si>
    <t>ND_TA_TbR2KO_1257F(1)</t>
  </si>
  <si>
    <t>DK0:[MICROCT50.DATA.00015002.00016996]</t>
  </si>
  <si>
    <t>ND_TA_TbR2KO_1404F(1)</t>
  </si>
  <si>
    <t>DK0:[MICROCT50.DATA.00015001.00016995]</t>
  </si>
  <si>
    <t>ND_TA_TbR2KO_1402F(1)</t>
  </si>
  <si>
    <t>DK0:[MICROCT50.DATA.00015000.00016994]</t>
  </si>
  <si>
    <t>ND_TA_TbR2KO_1409F(1)</t>
  </si>
  <si>
    <t>DK0:[MICROCT50.DATA.00019220.00022109]</t>
  </si>
  <si>
    <t>Christian Santa Maria</t>
  </si>
  <si>
    <t>ND_TA_ND108 V. TbR2KO 3992F(2)</t>
  </si>
  <si>
    <t>DK0:[MICROCT50.DATA.00019218.00022108]</t>
  </si>
  <si>
    <t>ND_TA_ND108 V. TbR2KO 3970F(2)</t>
  </si>
  <si>
    <t>DK0:[MICROCT50.DATA.00019216.00022107]</t>
  </si>
  <si>
    <t>ND_TA_ND108 V. TbR2KO 3969F(1)</t>
  </si>
  <si>
    <t>DK0:[MICROCT50.DATA.00019214.00022106]</t>
  </si>
  <si>
    <t>ND_TA_ND108 V. TbR2KO 3968F(1)</t>
  </si>
  <si>
    <t>DK0:[MICROCT50.DATA.00019212.00022099]</t>
  </si>
  <si>
    <t>ND_TA_ND108 V. TbR2KO 3815F(3)</t>
  </si>
  <si>
    <t>DK0:[MICROCT50.DATA.00019210.00022098]</t>
  </si>
  <si>
    <t>ND_TA_ND108 V. TbR2KO 3813F(3)</t>
  </si>
  <si>
    <t>DK0:[MICROCT50.DATA.00019208.00022097]</t>
  </si>
  <si>
    <t>ND_TA_ND108 V. TbR2KO 3805F(2)</t>
  </si>
  <si>
    <t>DK0:[MICROCT50.DATA.00019204.00022095]</t>
  </si>
  <si>
    <t>ND_TA_ND108 V. TbR2KO 3803F(1)</t>
  </si>
  <si>
    <t>ScannerID</t>
  </si>
  <si>
    <t>IMA-Label</t>
  </si>
  <si>
    <t>IMA-Dir</t>
  </si>
  <si>
    <t>RAW-Label</t>
  </si>
  <si>
    <t>RAW-Dir</t>
  </si>
  <si>
    <t>CTDI[mGy]</t>
  </si>
  <si>
    <t>OperatorEval</t>
  </si>
  <si>
    <t>OperatorMeas</t>
  </si>
  <si>
    <t>MeasNumSlices</t>
  </si>
  <si>
    <t>Pos-Z</t>
  </si>
  <si>
    <t>Pos-Y</t>
  </si>
  <si>
    <t>Pos-X</t>
  </si>
  <si>
    <t>Dim-Z</t>
  </si>
  <si>
    <t>Dim-Y</t>
  </si>
  <si>
    <t>Dim-X</t>
  </si>
  <si>
    <t>El-Siz-Z</t>
  </si>
  <si>
    <t>El-Siz-Y</t>
  </si>
  <si>
    <t>El-Siz-X</t>
  </si>
  <si>
    <t>TRI-H3z</t>
  </si>
  <si>
    <t>TRI-H3y</t>
  </si>
  <si>
    <t>TRI-H3x</t>
  </si>
  <si>
    <t>TRI-H2z</t>
  </si>
  <si>
    <t>TRI-H2y</t>
  </si>
  <si>
    <t>TRI-H2x</t>
  </si>
  <si>
    <t>TRI-H1z</t>
  </si>
  <si>
    <t>TRI-H1y</t>
  </si>
  <si>
    <t>TRI-H1x</t>
  </si>
  <si>
    <t>TRI-|H3|</t>
  </si>
  <si>
    <t>TRI-|H2|</t>
  </si>
  <si>
    <t>TRI-|H1|</t>
  </si>
  <si>
    <t>TRI-DA</t>
  </si>
  <si>
    <t>TRI-Tb.Sp</t>
  </si>
  <si>
    <t>TRI-Tb.Th</t>
  </si>
  <si>
    <t>TRI-Tb.N</t>
  </si>
  <si>
    <t>TRI-BS/BV</t>
  </si>
  <si>
    <t>TRI-BS</t>
  </si>
  <si>
    <t>Tri-BV/TV %</t>
  </si>
  <si>
    <t>TRI-BV</t>
  </si>
  <si>
    <t>TRI-TV</t>
  </si>
  <si>
    <t>Mean-Units</t>
  </si>
  <si>
    <t>Mean2</t>
  </si>
  <si>
    <t>Mean1</t>
  </si>
  <si>
    <t>DT-Tb.Sp.SD</t>
  </si>
  <si>
    <t>DT-Tb.Th.SD</t>
  </si>
  <si>
    <t>DT-Tb.(1/N).SD</t>
  </si>
  <si>
    <t>DT-Tb.Sp</t>
  </si>
  <si>
    <t>DT-Tb.Th</t>
  </si>
  <si>
    <t>DT-Tb.N</t>
  </si>
  <si>
    <t>TRI-SMI</t>
  </si>
  <si>
    <t>Conn-Dens.</t>
  </si>
  <si>
    <t>SampName</t>
  </si>
  <si>
    <t xml:space="preserve">Trabecular bone </t>
  </si>
  <si>
    <t>Fig 1 A, B, C</t>
  </si>
  <si>
    <t xml:space="preserve">ND108 serum ELISA Tgfb1 mouse </t>
  </si>
  <si>
    <t>User: USER</t>
  </si>
  <si>
    <t>Path: C:\Program Files (x86)\BMG\CLARIOstar2\User\Data\</t>
  </si>
  <si>
    <t>Test ID: 777</t>
  </si>
  <si>
    <t>Test Name: Elisa 450</t>
  </si>
  <si>
    <t>Date: 2/22/2024</t>
  </si>
  <si>
    <t>Time: 6:40:18 PM</t>
  </si>
  <si>
    <t>Absorbance</t>
  </si>
  <si>
    <t>Absorbance values are displayed as OD</t>
  </si>
  <si>
    <t>1. Concentration</t>
  </si>
  <si>
    <t>A</t>
  </si>
  <si>
    <t>n.a.</t>
  </si>
  <si>
    <t>B</t>
  </si>
  <si>
    <t>C</t>
  </si>
  <si>
    <t>D</t>
  </si>
  <si>
    <t>E</t>
  </si>
  <si>
    <t>F</t>
  </si>
  <si>
    <t>G</t>
  </si>
  <si>
    <t>H</t>
  </si>
  <si>
    <t>2. Raw Data (540 2)</t>
  </si>
  <si>
    <t>3. Raw Data (450 1)</t>
  </si>
  <si>
    <t>4. Raw Data (450 1)-blk</t>
  </si>
  <si>
    <t>5. Raw Data (450 1)-540</t>
  </si>
  <si>
    <t>pg/ml</t>
  </si>
  <si>
    <t>ABS1</t>
  </si>
  <si>
    <t>ABS2</t>
  </si>
  <si>
    <t>AVG ABS</t>
  </si>
  <si>
    <t>Samples</t>
  </si>
  <si>
    <t>90 dilution</t>
  </si>
  <si>
    <t>ng/ml</t>
  </si>
  <si>
    <t>Groups</t>
  </si>
  <si>
    <t>ttest vs. RD</t>
  </si>
  <si>
    <t>Fold change</t>
  </si>
  <si>
    <t>KO</t>
  </si>
  <si>
    <t>Stds (pg/ml)</t>
  </si>
  <si>
    <t>AVG FOLD</t>
  </si>
  <si>
    <t>Mice ID</t>
  </si>
  <si>
    <t>Pai1 Ct</t>
  </si>
  <si>
    <t>b-actin</t>
  </si>
  <si>
    <t>dCt</t>
  </si>
  <si>
    <t>ddCt</t>
  </si>
  <si>
    <t>2^-ddCt</t>
  </si>
  <si>
    <t>FOLD</t>
  </si>
  <si>
    <t>AVG dCt</t>
  </si>
  <si>
    <t>Figure 2B</t>
  </si>
  <si>
    <t>CTRL2</t>
  </si>
  <si>
    <t>CTRL1</t>
  </si>
  <si>
    <t>CTRL3</t>
  </si>
  <si>
    <t>HF</t>
  </si>
  <si>
    <t>HG</t>
  </si>
  <si>
    <t>Ctrl1</t>
  </si>
  <si>
    <t>Ctrl2</t>
  </si>
  <si>
    <t>Ctrl3</t>
  </si>
  <si>
    <t>Control1</t>
  </si>
  <si>
    <t>Control2</t>
  </si>
  <si>
    <t>Control3</t>
  </si>
  <si>
    <t>Tgfb1</t>
  </si>
  <si>
    <t>Tgfb2</t>
  </si>
  <si>
    <t>Tgfb3</t>
  </si>
  <si>
    <t>TGFB1</t>
  </si>
  <si>
    <t>TGFB2</t>
  </si>
  <si>
    <t>TGFB3</t>
  </si>
  <si>
    <t>TGFB4</t>
  </si>
  <si>
    <t>TGFb1</t>
  </si>
  <si>
    <t>TGFb2</t>
  </si>
  <si>
    <t>TGFb3</t>
  </si>
  <si>
    <t>SB431542-1</t>
  </si>
  <si>
    <t>SB431542-2</t>
  </si>
  <si>
    <t>SB431542-3</t>
  </si>
  <si>
    <t>HF-1</t>
  </si>
  <si>
    <t>HF-2</t>
  </si>
  <si>
    <t>HF-3</t>
  </si>
  <si>
    <t>HF+SB431542-1</t>
  </si>
  <si>
    <t>HF+SB431542-2</t>
  </si>
  <si>
    <t>HF+SB431542-3</t>
  </si>
  <si>
    <t>HG-1</t>
  </si>
  <si>
    <t>HG-2</t>
  </si>
  <si>
    <t>HG-3</t>
  </si>
  <si>
    <t>HG+SB431542-1</t>
  </si>
  <si>
    <t>HG+SB431542-2</t>
  </si>
  <si>
    <t>HG+SB431542-3</t>
  </si>
  <si>
    <t>Serpine1 Ct</t>
  </si>
  <si>
    <t>Avg dCt</t>
  </si>
  <si>
    <t>Sample ID</t>
  </si>
  <si>
    <t>Experiment#</t>
  </si>
  <si>
    <t>ND176</t>
  </si>
  <si>
    <t>ND178</t>
  </si>
  <si>
    <t>ND187</t>
  </si>
  <si>
    <t>Figure 2C</t>
  </si>
  <si>
    <t>18s Ct</t>
  </si>
  <si>
    <t>ND178 Blot2</t>
  </si>
  <si>
    <t>ND187_1</t>
  </si>
  <si>
    <t>ND187_2</t>
  </si>
  <si>
    <t>Ctrl</t>
  </si>
  <si>
    <t xml:space="preserve">TGFb </t>
  </si>
  <si>
    <t>pSMAD3 blot</t>
  </si>
  <si>
    <t>VK30A</t>
  </si>
  <si>
    <t>Image Name</t>
  </si>
  <si>
    <t>Channel</t>
  </si>
  <si>
    <t>Name</t>
  </si>
  <si>
    <t>Signal</t>
  </si>
  <si>
    <t>Total</t>
  </si>
  <si>
    <t>Area</t>
  </si>
  <si>
    <t>Bkgnd.</t>
  </si>
  <si>
    <t>Type</t>
  </si>
  <si>
    <t>800.TIF</t>
  </si>
  <si>
    <t>W</t>
  </si>
  <si>
    <t>blot 2</t>
  </si>
  <si>
    <t>700.TIF</t>
  </si>
  <si>
    <t>Ratio</t>
  </si>
  <si>
    <t>Fold</t>
  </si>
  <si>
    <t>ND181</t>
  </si>
  <si>
    <t>pSMAD3 blot 1</t>
  </si>
  <si>
    <t>b-actin blot 1</t>
  </si>
  <si>
    <t>pSMAD3 blot 2</t>
  </si>
  <si>
    <t xml:space="preserve">b-actin </t>
  </si>
  <si>
    <t xml:space="preserve">B-actin blot 1 </t>
  </si>
  <si>
    <t>TGFb </t>
  </si>
  <si>
    <t xml:space="preserve">psmad3 blot 2 </t>
  </si>
  <si>
    <t xml:space="preserve">B-actin blot 2 </t>
  </si>
  <si>
    <t xml:space="preserve">B-actin blot 3 </t>
  </si>
  <si>
    <t>psmad3 blot 3</t>
  </si>
  <si>
    <t xml:space="preserve">ND181 Blot1 </t>
  </si>
  <si>
    <t>ND178 blot 1</t>
  </si>
  <si>
    <t>ND187_3</t>
  </si>
  <si>
    <t>Color</t>
  </si>
  <si>
    <t>Total Area</t>
  </si>
  <si>
    <t>Mean Intensity</t>
  </si>
  <si>
    <t>CTRL</t>
  </si>
  <si>
    <t>R</t>
  </si>
  <si>
    <t xml:space="preserve">HG </t>
  </si>
  <si>
    <t>AVG</t>
  </si>
  <si>
    <t>pSMAD3 IF</t>
  </si>
  <si>
    <t>Figure 2 F,G</t>
  </si>
  <si>
    <t>Basal Respiration</t>
  </si>
  <si>
    <t>Maximal Respiration</t>
  </si>
  <si>
    <t>Proton Leak</t>
  </si>
  <si>
    <t>ATP Production</t>
  </si>
  <si>
    <t>Spare Respiratory Capacity</t>
  </si>
  <si>
    <t>Non-mito O2</t>
  </si>
  <si>
    <t>OCR paramters</t>
  </si>
  <si>
    <t>Control</t>
  </si>
  <si>
    <t>TGFβ</t>
  </si>
  <si>
    <t>HF+TGFβ</t>
  </si>
  <si>
    <t>Figure 3 A,B</t>
  </si>
  <si>
    <t>HG+TGFβ</t>
  </si>
  <si>
    <t>Figure 3 E,F</t>
  </si>
  <si>
    <t>channel</t>
  </si>
  <si>
    <t>mean</t>
  </si>
  <si>
    <t>mode</t>
  </si>
  <si>
    <t>sd</t>
  </si>
  <si>
    <t>ratio</t>
  </si>
  <si>
    <t>HFG</t>
  </si>
  <si>
    <t>TGFb</t>
  </si>
  <si>
    <t>H+Tgfb</t>
  </si>
  <si>
    <t>CT1</t>
  </si>
  <si>
    <t>red</t>
  </si>
  <si>
    <t>green</t>
  </si>
  <si>
    <t>blue</t>
  </si>
  <si>
    <t>CT2</t>
  </si>
  <si>
    <t>CT3</t>
  </si>
  <si>
    <t>HFG1</t>
  </si>
  <si>
    <t>HFG2</t>
  </si>
  <si>
    <t>HFG3</t>
  </si>
  <si>
    <t>H+T 1</t>
  </si>
  <si>
    <t>H+T 2</t>
  </si>
  <si>
    <t>H+T 3</t>
  </si>
  <si>
    <t>H+T 4</t>
  </si>
  <si>
    <t>CT4</t>
  </si>
  <si>
    <t>H+T1</t>
  </si>
  <si>
    <t>H+T2</t>
  </si>
  <si>
    <t>H+T3</t>
  </si>
  <si>
    <t>H+T4</t>
  </si>
  <si>
    <t>VK30B</t>
  </si>
  <si>
    <t>Experiments</t>
  </si>
  <si>
    <t>Tube</t>
  </si>
  <si>
    <t>Sample</t>
  </si>
  <si>
    <t>No stain</t>
  </si>
  <si>
    <t>30C-II</t>
  </si>
  <si>
    <t>30C-I</t>
  </si>
  <si>
    <t>30C-III</t>
  </si>
  <si>
    <t>TGF1</t>
  </si>
  <si>
    <t>TGF2</t>
  </si>
  <si>
    <t>TGF3</t>
  </si>
  <si>
    <t>HG1</t>
  </si>
  <si>
    <t>HG2</t>
  </si>
  <si>
    <t>HG3</t>
  </si>
  <si>
    <t>HGT1</t>
  </si>
  <si>
    <t>HGT2</t>
  </si>
  <si>
    <t>HGT3</t>
  </si>
  <si>
    <t>HF1</t>
  </si>
  <si>
    <t>HF2</t>
  </si>
  <si>
    <t>HF3</t>
  </si>
  <si>
    <t>HFT1</t>
  </si>
  <si>
    <t>HFT2</t>
  </si>
  <si>
    <t>HFT3</t>
  </si>
  <si>
    <t>H2O2</t>
  </si>
  <si>
    <t>FITC-positive cells</t>
  </si>
  <si>
    <t>Fold Change</t>
  </si>
  <si>
    <t>Cellular ROS</t>
  </si>
  <si>
    <t>Figure 3-C, D, G, H</t>
  </si>
  <si>
    <t>OCR parameters</t>
  </si>
  <si>
    <t>SB431542</t>
  </si>
  <si>
    <t>HG+SB431542</t>
  </si>
  <si>
    <t>HF+SB431542</t>
  </si>
  <si>
    <t>Figure 3K-N</t>
  </si>
  <si>
    <t>ND187-1</t>
  </si>
  <si>
    <t>p16 blot 2</t>
  </si>
  <si>
    <t>*10</t>
  </si>
  <si>
    <t>HFS</t>
  </si>
  <si>
    <t>ND178-2</t>
  </si>
  <si>
    <t>p16 blot 3</t>
  </si>
  <si>
    <t>blot 3</t>
  </si>
  <si>
    <t>ND178-3</t>
  </si>
  <si>
    <t>ND181-2</t>
  </si>
  <si>
    <t>Blot 1- p16</t>
  </si>
  <si>
    <t>Blot 1 b-actin</t>
  </si>
  <si>
    <t>Blot-3 p16</t>
  </si>
  <si>
    <t>Blot 3- b-actin</t>
  </si>
  <si>
    <t>ND187-3</t>
  </si>
  <si>
    <t>Blot-3 p53</t>
  </si>
  <si>
    <t>p53 blot</t>
  </si>
  <si>
    <t>p16 blots</t>
  </si>
  <si>
    <t>std.dev</t>
  </si>
  <si>
    <t>p16ink-IF</t>
  </si>
  <si>
    <t>Glucose (25mM)</t>
  </si>
  <si>
    <t>Fold difference</t>
  </si>
  <si>
    <t>H2AX-IF</t>
  </si>
  <si>
    <t>TTEST</t>
  </si>
  <si>
    <t>HF(Palmitate, Oleate, linoelate)</t>
  </si>
  <si>
    <t>experiment</t>
  </si>
  <si>
    <t>sample</t>
  </si>
  <si>
    <t>p16 ct</t>
  </si>
  <si>
    <t>18s ct</t>
  </si>
  <si>
    <t>dct</t>
  </si>
  <si>
    <t>avg dct</t>
  </si>
  <si>
    <t>ddct</t>
  </si>
  <si>
    <t>ND184</t>
  </si>
  <si>
    <t>SB431543</t>
  </si>
  <si>
    <t>SB431545</t>
  </si>
  <si>
    <t>S</t>
  </si>
  <si>
    <t xml:space="preserve">Fold mRNA </t>
  </si>
  <si>
    <t>HGS</t>
  </si>
  <si>
    <t>Figure 4D,F</t>
  </si>
  <si>
    <t>p53ct</t>
  </si>
  <si>
    <t>Figure 4E,G</t>
  </si>
  <si>
    <t>Tbrii Ct</t>
  </si>
  <si>
    <t>tbrii ng</t>
  </si>
  <si>
    <t>18s ng</t>
  </si>
  <si>
    <t>RFD</t>
  </si>
  <si>
    <t>tube ID</t>
  </si>
  <si>
    <t>mice ID</t>
  </si>
  <si>
    <t>genotype</t>
  </si>
  <si>
    <t>1B</t>
  </si>
  <si>
    <t>LFD</t>
  </si>
  <si>
    <t>2B</t>
  </si>
  <si>
    <t>5B</t>
  </si>
  <si>
    <t>6B</t>
  </si>
  <si>
    <t>8B</t>
  </si>
  <si>
    <t>16B</t>
  </si>
  <si>
    <t>21B</t>
  </si>
  <si>
    <t>3B</t>
  </si>
  <si>
    <t>4B</t>
  </si>
  <si>
    <t>7B</t>
  </si>
  <si>
    <t>9B</t>
  </si>
  <si>
    <t>12B</t>
  </si>
  <si>
    <t>13B</t>
  </si>
  <si>
    <t>14B</t>
  </si>
  <si>
    <t>15B</t>
  </si>
  <si>
    <t>17B</t>
  </si>
  <si>
    <t>18B</t>
  </si>
  <si>
    <t>19B</t>
  </si>
  <si>
    <t>1B+</t>
  </si>
  <si>
    <t>3B+</t>
  </si>
  <si>
    <t>5B+</t>
  </si>
  <si>
    <t>7B+</t>
  </si>
  <si>
    <t>10B+</t>
  </si>
  <si>
    <t>11B+</t>
  </si>
  <si>
    <t>18B+</t>
  </si>
  <si>
    <t>20B+</t>
  </si>
  <si>
    <t>21B+</t>
  </si>
  <si>
    <t>2B+</t>
  </si>
  <si>
    <t>4B+</t>
  </si>
  <si>
    <t>6B+</t>
  </si>
  <si>
    <t>8B+</t>
  </si>
  <si>
    <t>9B+</t>
  </si>
  <si>
    <t>12B+</t>
  </si>
  <si>
    <t>13B+</t>
  </si>
  <si>
    <t>17B+</t>
  </si>
  <si>
    <t>19B+</t>
  </si>
  <si>
    <t>AVERAGE FOLD</t>
  </si>
  <si>
    <t>Fold mRNA</t>
  </si>
  <si>
    <t>Figure 5A</t>
  </si>
  <si>
    <t>Figure 5B</t>
  </si>
  <si>
    <t>pai-1 ng</t>
  </si>
  <si>
    <t>b-actin Ct</t>
  </si>
  <si>
    <t>b-actin ng</t>
  </si>
  <si>
    <t>RATIO</t>
  </si>
  <si>
    <t>Tube ID</t>
  </si>
  <si>
    <t xml:space="preserve">AVERAGE Fold </t>
  </si>
  <si>
    <t>p16 ink staining colocalization index red and blue</t>
  </si>
  <si>
    <t>ID</t>
  </si>
  <si>
    <t>COI</t>
  </si>
  <si>
    <t>image 1</t>
  </si>
  <si>
    <t>image 2</t>
  </si>
  <si>
    <t>image 3</t>
  </si>
  <si>
    <t>image 4</t>
  </si>
  <si>
    <t>(Pearson's value only)</t>
  </si>
  <si>
    <t>Figure 5D</t>
  </si>
  <si>
    <t>Figure 5E</t>
  </si>
  <si>
    <t>Figure 5F</t>
  </si>
  <si>
    <t>p53 staining colocalization index red and blue</t>
  </si>
  <si>
    <t>p21cip/waf  staining colocalization index red and blue</t>
  </si>
  <si>
    <t>image 5</t>
  </si>
  <si>
    <t>Mmp14 ct</t>
  </si>
  <si>
    <t>Figure 6A and F</t>
  </si>
  <si>
    <t>Mmp13 ct</t>
  </si>
  <si>
    <t>Figure 6B and G</t>
  </si>
  <si>
    <t>Figure 6C and H</t>
  </si>
  <si>
    <t>Ctsk ct</t>
  </si>
  <si>
    <t>ATP6V0d2 CT</t>
  </si>
  <si>
    <t>dCT</t>
  </si>
  <si>
    <t>Ave dCT</t>
  </si>
  <si>
    <t>ddCT</t>
  </si>
  <si>
    <t>2^(-ddCT)</t>
  </si>
  <si>
    <t>SB1</t>
  </si>
  <si>
    <t>SB2</t>
  </si>
  <si>
    <t>SB3</t>
  </si>
  <si>
    <t>HGS1</t>
  </si>
  <si>
    <t>HGS2</t>
  </si>
  <si>
    <t>HGS3</t>
  </si>
  <si>
    <t>HFS1</t>
  </si>
  <si>
    <t>HFS2</t>
  </si>
  <si>
    <t>HFS3</t>
  </si>
  <si>
    <t>b-actin CT</t>
  </si>
  <si>
    <t>VK14</t>
  </si>
  <si>
    <t>Figure 6D and I</t>
  </si>
  <si>
    <t>ATP6V1g1 CT</t>
  </si>
  <si>
    <t>Figure 6E and J</t>
  </si>
  <si>
    <t>mmp14</t>
  </si>
  <si>
    <t>AVG dCT</t>
  </si>
  <si>
    <t>FOLD mRNA</t>
  </si>
  <si>
    <t>Figure 6K</t>
  </si>
  <si>
    <t>diet</t>
  </si>
  <si>
    <t>bactin Ct</t>
  </si>
  <si>
    <t>atp6v1g1 Ct</t>
  </si>
  <si>
    <t>atp6v0d2 Ct</t>
  </si>
  <si>
    <t>Ctsk Ct</t>
  </si>
  <si>
    <t>Mmp13 Ct</t>
  </si>
  <si>
    <t>2^(-ddCt)</t>
  </si>
  <si>
    <t>Figure 6L</t>
  </si>
  <si>
    <t>Figure 6M</t>
  </si>
  <si>
    <t>Figure 6N</t>
  </si>
  <si>
    <t>Figure 6O</t>
  </si>
  <si>
    <t>% LCNArea/Bone Area</t>
  </si>
  <si>
    <t>Mouse ID</t>
  </si>
  <si>
    <t>Figure 7A</t>
  </si>
  <si>
    <t>SN_100X_1255_KO_1</t>
  </si>
  <si>
    <t>SN_100X_1255_KO_2</t>
  </si>
  <si>
    <t>SN_100X_1255_KO_3</t>
  </si>
  <si>
    <t>SN_100X_1314_KO_1</t>
  </si>
  <si>
    <t>SN_100X_1314_KO_2</t>
  </si>
  <si>
    <t>SN_100X_1314_KO_3</t>
  </si>
  <si>
    <t>SN_100X_1314_KO_4</t>
  </si>
  <si>
    <t>SN_100X_1305_KO_1</t>
  </si>
  <si>
    <t>SN_100X_1305_KO_2</t>
  </si>
  <si>
    <t>SN_100X_1305_KO_3</t>
  </si>
  <si>
    <t>SN_100X_1305_KO_4</t>
  </si>
  <si>
    <t>SN_100X_1303_KO_1</t>
  </si>
  <si>
    <t>SN_100X_1303_KO_2</t>
  </si>
  <si>
    <t>SN_100X_1303_KO_3</t>
  </si>
  <si>
    <t>SN_100X_1303_KO_4</t>
  </si>
  <si>
    <t>SN_100X_1371_KO_1</t>
  </si>
  <si>
    <t>SN_100X_1371_KO_2</t>
  </si>
  <si>
    <t>SN_100X_1371_KO_3</t>
  </si>
  <si>
    <t>SN_100X_1371_KO_4</t>
  </si>
  <si>
    <t>SN_100X_1355_KO_1</t>
  </si>
  <si>
    <t>SN_100X_1355_KO_2</t>
  </si>
  <si>
    <t>SN_100X_1355_KO_3</t>
  </si>
  <si>
    <t>SN_100X_1355_KO_4</t>
  </si>
  <si>
    <t>SN_100X_1369_KO_1</t>
  </si>
  <si>
    <t>SN_100X_1369_KO_2</t>
  </si>
  <si>
    <t>SN_100X_1369_KO_3</t>
  </si>
  <si>
    <t>SN_100X_1369_KO_4</t>
  </si>
  <si>
    <t>SN_100X_1354_KO_1</t>
  </si>
  <si>
    <t>SN_100X_1354_KO_2</t>
  </si>
  <si>
    <t>SN_100X_1354_KO_3</t>
  </si>
  <si>
    <t>SN_100X_1354_KO_4</t>
  </si>
  <si>
    <t>SN_100X_1302_WT_1</t>
  </si>
  <si>
    <t>SN_100X_1302_WT_2</t>
  </si>
  <si>
    <t>SN_100X_1302_WT_3</t>
  </si>
  <si>
    <t>SN_100X_1302_WT_4</t>
  </si>
  <si>
    <t>SN_100X_1291_WT_1</t>
  </si>
  <si>
    <t>SN_100X_1291_WT_2</t>
  </si>
  <si>
    <t>SN_100X_1291_WT_3</t>
  </si>
  <si>
    <t>SN_100X_1291_WT_4</t>
  </si>
  <si>
    <t>SN_100X_1289_WT_1</t>
  </si>
  <si>
    <t>SN_100X_1289_WT_2</t>
  </si>
  <si>
    <t>SN_100X_1289_WT_3</t>
  </si>
  <si>
    <t>SN_100X_1289_WT_4</t>
  </si>
  <si>
    <t>SN_100X_1257_WT_1</t>
  </si>
  <si>
    <t>SN_100X_1257_WT_2</t>
  </si>
  <si>
    <t>SN_100X_1257_WT_3</t>
  </si>
  <si>
    <t>SN_100X_1257_WT_4</t>
  </si>
  <si>
    <t>SN_100X_1365_WT_1</t>
  </si>
  <si>
    <t>SN_100X_1365_WT_2</t>
  </si>
  <si>
    <t>SN_100X_1365_WT_3</t>
  </si>
  <si>
    <t>SN_100X_1365_WT_4</t>
  </si>
  <si>
    <t>SN_100X_1361_WT_1</t>
  </si>
  <si>
    <t>SN_100X_1361_WT_2</t>
  </si>
  <si>
    <t>SN_100X_1361_WT_3</t>
  </si>
  <si>
    <t>SN_100X_1361_WT_4</t>
  </si>
  <si>
    <t>SN_100X_1359_WT_1</t>
  </si>
  <si>
    <t>SN_100X_1359_WT_2</t>
  </si>
  <si>
    <t>SN_100X_1359_WT_3</t>
  </si>
  <si>
    <t>SN_100X_1359_WT_4</t>
  </si>
  <si>
    <t>SN_100X_1357_WT_1</t>
  </si>
  <si>
    <t>SN_100X_1357_WT_2</t>
  </si>
  <si>
    <t>SN_100X_1357_WT_3</t>
  </si>
  <si>
    <t>SN_100X_1357_WT_4</t>
  </si>
  <si>
    <t>OCY1</t>
  </si>
  <si>
    <t>OCY2</t>
  </si>
  <si>
    <t>OCY3</t>
  </si>
  <si>
    <t>3802-4</t>
  </si>
  <si>
    <t>3802-1</t>
  </si>
  <si>
    <t>3802-3</t>
  </si>
  <si>
    <t>3803-1</t>
  </si>
  <si>
    <t>3803-2</t>
  </si>
  <si>
    <t>3803-3</t>
  </si>
  <si>
    <t>3803-4</t>
  </si>
  <si>
    <t>3815-1</t>
  </si>
  <si>
    <t>3815-4</t>
  </si>
  <si>
    <t>3815-2</t>
  </si>
  <si>
    <t>3968-1</t>
  </si>
  <si>
    <t>3968-2</t>
  </si>
  <si>
    <t>3968-3</t>
  </si>
  <si>
    <t>3968-4</t>
  </si>
  <si>
    <t>3901-1</t>
  </si>
  <si>
    <t>3901-2</t>
  </si>
  <si>
    <t>3901-3</t>
  </si>
  <si>
    <t>3901-4</t>
  </si>
  <si>
    <t>3902-1</t>
  </si>
  <si>
    <t>3902-2</t>
  </si>
  <si>
    <t>3902-3</t>
  </si>
  <si>
    <t>3902-4</t>
  </si>
  <si>
    <t>3812-1</t>
  </si>
  <si>
    <t>3812-2</t>
  </si>
  <si>
    <t>3812-3</t>
  </si>
  <si>
    <t>3814-1</t>
  </si>
  <si>
    <t>3814-2</t>
  </si>
  <si>
    <t>SN_100X_1256_KO_1</t>
  </si>
  <si>
    <t>SN_100X_1256_KO_2</t>
  </si>
  <si>
    <t>SN_100X_1256_KO_3</t>
  </si>
  <si>
    <t>SN_100X_1256_KO_4</t>
  </si>
  <si>
    <t>SN_100X_LFD_1316_WT_1</t>
  </si>
  <si>
    <t>SN_100X_LFD_1316_WT_2</t>
  </si>
  <si>
    <t>SN_100X_LFD_1316_WT_3</t>
  </si>
  <si>
    <t>SN_100X_LFD_1316_WT_4</t>
  </si>
  <si>
    <t>SN_100X_1316_WT_1</t>
  </si>
  <si>
    <t>SN_100X_1316_WT_2</t>
  </si>
  <si>
    <t>SN_100X_1316_WT_3</t>
  </si>
  <si>
    <t>SN_100X_1316_WT_4</t>
  </si>
  <si>
    <t>SN_100X_1367_KO_1_a</t>
  </si>
  <si>
    <t>SN_100X_1367_KO_2_b</t>
  </si>
  <si>
    <t>SN_100X_1367_KO_3_c</t>
  </si>
  <si>
    <t>SN_100X_1367_KO_4_d</t>
  </si>
  <si>
    <t>SN_100X_1367_KO_1</t>
  </si>
  <si>
    <t>SN_100X_1367_KO_2</t>
  </si>
  <si>
    <t>SN_100X_1367_KO_3</t>
  </si>
  <si>
    <t>SN_100X_1367_KO_4</t>
  </si>
  <si>
    <t>SN_100X_1353_KO_1_a</t>
  </si>
  <si>
    <t>SN_100X_1353_KO_2_b</t>
  </si>
  <si>
    <t>SN_100X_1353_KO_3_c</t>
  </si>
  <si>
    <t>SN_100X_1353_KO_4_d</t>
  </si>
  <si>
    <t>SN_100X_1353_KO_1</t>
  </si>
  <si>
    <t>SN_100X_1353_KO_2</t>
  </si>
  <si>
    <t>SN_100X_1353_KO_3</t>
  </si>
  <si>
    <t>SN_100X_1353_KO_4</t>
  </si>
  <si>
    <t xml:space="preserve">3802-2 </t>
  </si>
  <si>
    <t>Image ID</t>
  </si>
  <si>
    <t>WT-RFD</t>
  </si>
  <si>
    <t>KO-RFD</t>
  </si>
  <si>
    <t>WT-LFD</t>
  </si>
  <si>
    <t>KO-LFD</t>
  </si>
  <si>
    <t>WT-HFD</t>
  </si>
  <si>
    <t>KO-HFD</t>
  </si>
  <si>
    <t>TβRII ocy-/-</t>
  </si>
  <si>
    <t xml:space="preserve">Fold change </t>
  </si>
  <si>
    <t>CN raw values</t>
  </si>
  <si>
    <t>TβRII ocy-/- -RD</t>
  </si>
  <si>
    <t>WT-RD</t>
  </si>
  <si>
    <t>TβRII ocy-/- - HCD</t>
  </si>
  <si>
    <t>TβRII ocy-/-	 HFD</t>
  </si>
  <si>
    <t>WT- HCD</t>
  </si>
  <si>
    <t>Figure 7B</t>
  </si>
  <si>
    <t>lac_summary_2023_05_12 (1)</t>
  </si>
  <si>
    <t>Geno</t>
  </si>
  <si>
    <t>Group</t>
  </si>
  <si>
    <t>Peak</t>
  </si>
  <si>
    <t>Density</t>
  </si>
  <si>
    <t>BoneVol</t>
  </si>
  <si>
    <t>Counts</t>
  </si>
  <si>
    <t>KO-HCD</t>
  </si>
  <si>
    <t>WT-HCD</t>
  </si>
  <si>
    <t>Figure 7D,E</t>
  </si>
  <si>
    <t>group</t>
  </si>
  <si>
    <t>geno</t>
  </si>
  <si>
    <t>cadn</t>
  </si>
  <si>
    <t>full_group</t>
  </si>
  <si>
    <t>CaDm (um)</t>
  </si>
  <si>
    <t>Figure 7F</t>
  </si>
  <si>
    <t>Figure S5 Q and R</t>
  </si>
  <si>
    <t>SD</t>
  </si>
  <si>
    <t>ND_TA_ND108 V. TbR2KO 3901F(3)</t>
  </si>
  <si>
    <t>DK0:[MICROCT50.DATA.00019222.00022110]</t>
  </si>
  <si>
    <t>ND_TA_ND108 V. TbR2KO 3811F(3)</t>
  </si>
  <si>
    <t>DK0:[MICROCT50.DATA.00019224.00022111]</t>
  </si>
  <si>
    <t>ND_TA_ND108 V. TbR2KO 3812F(1)</t>
  </si>
  <si>
    <t>DK0:[MICROCT50.DATA.00019226.00022118]</t>
  </si>
  <si>
    <t>ND_TA_ND108 V. TbR2KO 3814F(1)</t>
  </si>
  <si>
    <t>DK0:[MICROCT50.DATA.00019228.00022119]</t>
  </si>
  <si>
    <t>ND_TA_ND108 V. TbR2KO 3902F(2)</t>
  </si>
  <si>
    <t>DK0:[MICROCT50.DATA.00019230.00022120]</t>
  </si>
  <si>
    <t>ND_TA_ND108 V. TbR2KO 3903F(2)</t>
  </si>
  <si>
    <t>DK0:[MICROCT50.DATA.00019232.00022121]</t>
  </si>
  <si>
    <t>ND_TA_ND108 V. TbR2KO 3904F(3)</t>
  </si>
  <si>
    <t>DK0:[MICROCT50.DATA.00019234.00022122]</t>
  </si>
  <si>
    <t>ND_TA_ND108 V. TbR2KO 3905F</t>
  </si>
  <si>
    <t>DK0:[MICROCT50.DATA.00019236.00022128]</t>
  </si>
  <si>
    <t>ND_TA_TbR2KO_1256F(3)</t>
  </si>
  <si>
    <t>DK0:[MICROCT50.DATA.00015009.00017003]</t>
  </si>
  <si>
    <t>ND_TA_TbR2KO_1255F(3)</t>
  </si>
  <si>
    <t>DK0:[MICROCT50.DATA.00015008.00017002]</t>
  </si>
  <si>
    <t>ND_TA_TbR2KO_1290F(3)</t>
  </si>
  <si>
    <t>DK0:[MICROCT50.DATA.00015010.00017004]</t>
  </si>
  <si>
    <t>ND_TA_TbR2KO_1314F(1)</t>
  </si>
  <si>
    <t>DK0:[MICROCT50.DATA.00015012.00017005]</t>
  </si>
  <si>
    <t>ND_TA_TbR2KO_1303F(1)</t>
  </si>
  <si>
    <t>DK0:[MICROCT50.DATA.00015014.00017006]</t>
  </si>
  <si>
    <t>ND_TA_TbR2KO_1305F(2)</t>
  </si>
  <si>
    <t>DK0:[MICROCT50.DATA.00015015.00017007]</t>
  </si>
  <si>
    <t>ND_TA_TbR2KO_1403F(2)</t>
  </si>
  <si>
    <t>DK0:[MICROCT50.DATA.00015016.00017008]</t>
  </si>
  <si>
    <t>ND_TA_TbR2KO_1408F(2)</t>
  </si>
  <si>
    <t>DK0:[MICROCT50.DATA.00015017.00017009]</t>
  </si>
  <si>
    <t>ND_TA_30wkWT+TbR2KO_1353F(1)</t>
  </si>
  <si>
    <t>DK0:[MICROCT50.DATA.00015122.00017125]</t>
  </si>
  <si>
    <t>ND_TA_30wkWT+TbR2KO_1354F(1)</t>
  </si>
  <si>
    <t>DK0:[MICROCT50.DATA.00015123.00017126]</t>
  </si>
  <si>
    <t>ND_TA_30wkWT+TbR2KO_1355F(1)</t>
  </si>
  <si>
    <t>DK0:[MICROCT50.DATA.00015124.00017127]</t>
  </si>
  <si>
    <t>ND_TA_30wkWT+TbR2KO_1367F(1)</t>
  </si>
  <si>
    <t>DK0:[MICROCT50.DATA.00015131.00017134]</t>
  </si>
  <si>
    <t>ND_TA_30wkWT+TbR2KO_1369F(1)</t>
  </si>
  <si>
    <t>DK0:[MICROCT50.DATA.00015133.00017136]</t>
  </si>
  <si>
    <t>ND_TA_30wkWT+TbR2KO_1371F(2)</t>
  </si>
  <si>
    <t>DK0:[MICROCT50.DATA.00015135.00017138]</t>
  </si>
  <si>
    <t>ND_TA_30wkWT+TbR2KO_1398F(2)</t>
  </si>
  <si>
    <t>DK0:[MICROCT50.DATA.00015137.00017140]</t>
  </si>
  <si>
    <t>ND_TA_TbR2-HFD_1037F(1)</t>
  </si>
  <si>
    <t>DK0:[MICROCT50.DATA.00014423.00016306]</t>
  </si>
  <si>
    <t>ND_TA_TbR2-HFD_1042F(2)</t>
  </si>
  <si>
    <t>DK0:[MICROCT50.DATA.00014428.00016311]</t>
  </si>
  <si>
    <t>ND_TA_TbR2-HFD_1053F(3)</t>
  </si>
  <si>
    <t>DK0:[MICROCT50.DATA.00014429.00016312]</t>
  </si>
  <si>
    <t>Figure 8 A, B, C</t>
  </si>
  <si>
    <t>TRI-BV/TV %</t>
  </si>
  <si>
    <t xml:space="preserve">ND_TA_ND108 V. TBR2KO 3901FM(3)           </t>
  </si>
  <si>
    <t xml:space="preserve">ND_TA_ND108 V. TBR2KO 3811FM(3)           </t>
  </si>
  <si>
    <t xml:space="preserve">ND_TA_ND108 V. TBR2KO 3812FM(1)           </t>
  </si>
  <si>
    <t xml:space="preserve">ND_TA_ND108 V. TBR2KO 3814FM(1)           </t>
  </si>
  <si>
    <t xml:space="preserve">ND_TA_ND108 V. TBR2KO 3902FM(2)           </t>
  </si>
  <si>
    <t xml:space="preserve">ND_TA_ND108 V. TBR2KO 3903FM(2)           </t>
  </si>
  <si>
    <t xml:space="preserve">ND_TA_ND108 V. TBR2KO 3904FM(3)           </t>
  </si>
  <si>
    <t xml:space="preserve">ND_TA_ND108 V. TBR2KO 3905FM              </t>
  </si>
  <si>
    <t>ND_TA_TbR2KO_1255FM(3)</t>
  </si>
  <si>
    <t>ND_TA_TbR2KO_1256FM(3)</t>
  </si>
  <si>
    <t>ND_TA_TbR2KO_1290FM(3)</t>
  </si>
  <si>
    <t>ND_TA_TbR2KO_1314FM(1)</t>
  </si>
  <si>
    <t>ND_TA_TbR2KO_1303FM(1)</t>
  </si>
  <si>
    <t>ND_TA_TbR2KO_1305FM(2)</t>
  </si>
  <si>
    <t>ND_TA_TbR2KO_1403FM(2)</t>
  </si>
  <si>
    <t>ND_TA_TbR2KO_1408FM(2)</t>
  </si>
  <si>
    <t>ND_TA_30wkWT+TbR2KO_1353FM(1)</t>
  </si>
  <si>
    <t>ND_TA_30wkWT+TbR2KO_1354FM(1)</t>
  </si>
  <si>
    <t>ND_TA_30wkWT+TbR2KO_1355FM(1)</t>
  </si>
  <si>
    <t>ND_TA_30wkWT+TbR2KO_1367FM(1)</t>
  </si>
  <si>
    <t>ND_TA_30wkWT+TbR2KO_1369FM(1)</t>
  </si>
  <si>
    <t>ND_TA_30wkWT+TbR2KO_1371FM(2)</t>
  </si>
  <si>
    <t>ND_TA_30wkWT+TbR2KO_1398FM(2)</t>
  </si>
  <si>
    <t>ND_TA_TbR2-HFD_1037FM(1)</t>
  </si>
  <si>
    <t>ND_TA_TbR2-HFD_1042FM(2)</t>
  </si>
  <si>
    <t>ND_TA_TbR2-HFD_1053FM(3)</t>
  </si>
  <si>
    <t>Fig 8 D, E, F</t>
  </si>
  <si>
    <t>std</t>
  </si>
  <si>
    <t>Injectio n Time</t>
  </si>
  <si>
    <t>TGFBR2KO</t>
  </si>
  <si>
    <t>GTT- RD fed mice</t>
  </si>
  <si>
    <t>ITT- RD fed mice</t>
  </si>
  <si>
    <t>GTT- HCD fed mice</t>
  </si>
  <si>
    <t>ITT- HCD fed mice</t>
  </si>
  <si>
    <t>GTT- HFD fed mice</t>
  </si>
  <si>
    <t>ITT- HFD fed mice</t>
  </si>
  <si>
    <t>Figure 9 H,I</t>
  </si>
  <si>
    <t>Figure 9B,C</t>
  </si>
  <si>
    <t>M</t>
  </si>
  <si>
    <t>TBRii Cre+/Flox</t>
  </si>
  <si>
    <t>TBRii Cre-/Flox</t>
  </si>
  <si>
    <t>Gender</t>
  </si>
  <si>
    <t>DOB</t>
  </si>
  <si>
    <t>Start of Diet</t>
  </si>
  <si>
    <t>Body weight (G)</t>
  </si>
  <si>
    <t>Body weight (gm)</t>
  </si>
  <si>
    <t>Figure 9D</t>
  </si>
  <si>
    <t>Figure 9E,F</t>
  </si>
  <si>
    <t>neha record weight until 22 weeks</t>
  </si>
  <si>
    <t>Cre-/- : TBRii Flox/Flox</t>
  </si>
  <si>
    <t>Gurcharan &amp; neha weight until 30 weeks. CLAMS @ 30wks</t>
  </si>
  <si>
    <t>Gurcharan &amp; neha weight until 30 weeks</t>
  </si>
  <si>
    <t>Cre+/- : TBRii Flox/Flox</t>
  </si>
  <si>
    <t>Notes</t>
  </si>
  <si>
    <t>Figure 9A</t>
  </si>
  <si>
    <t>Body weight (g)</t>
  </si>
  <si>
    <t>Figure 9G</t>
  </si>
  <si>
    <t>RER</t>
  </si>
  <si>
    <t>EE (heat kcal/hr/kg)</t>
  </si>
  <si>
    <t>VO2 (ml/hr/kg)</t>
  </si>
  <si>
    <t>VCO2 (ml/hr/kg)</t>
  </si>
  <si>
    <t>Food (Feed Acc) Kcal/hr</t>
  </si>
  <si>
    <t>Xamb (counts)</t>
  </si>
  <si>
    <t>Xtot (counts)</t>
  </si>
  <si>
    <t>Z-count (counts)</t>
  </si>
  <si>
    <t>Figure 10A-F</t>
  </si>
  <si>
    <t>Figure 10G-L</t>
  </si>
  <si>
    <t>Figure 10M-R</t>
  </si>
  <si>
    <t>Non-Glycolytic acidification</t>
  </si>
  <si>
    <t>Glycolytic Reserve</t>
  </si>
  <si>
    <t>Glycolysis</t>
  </si>
  <si>
    <t>Glycolytic capacity</t>
  </si>
  <si>
    <t xml:space="preserve">Glycolysis stress test </t>
  </si>
  <si>
    <t>Glycolytic reserve</t>
  </si>
  <si>
    <t>ECAR parameters shown in Fig S2(A-J) and S3 (I-P)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</si>
</sst>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0.000"/>
    <numFmt numFmtId="165" formatCode="0.00000"/>
    <numFmt numFmtId="166" formatCode="0.0000000"/>
    <numFmt numFmtId="167" formatCode="###0.00;\-###0.00"/>
    <numFmt numFmtId="168" formatCode="0.00_);\(0.00\)"/>
    <numFmt numFmtId="169" formatCode="0.000_);\(0.000\)"/>
    <numFmt numFmtId="170" formatCode="0.0000000_);\(0.0000000\)"/>
    <numFmt numFmtId="171" formatCode="0.00000000"/>
    <numFmt numFmtId="172" formatCode="0.000000"/>
    <numFmt numFmtId="173" formatCode="0.0000"/>
    <numFmt numFmtId="174" formatCode="0.0"/>
  </numFmts>
  <fonts count="30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000000"/>
      <name val="Arial"/>
      <family val="2"/>
    </font>
    <font>
      <b/>
      <sz val="12"/>
      <color theme="1"/>
      <name val="Aptos Narrow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sz val="8"/>
      <name val="Aptos Narrow"/>
      <family val="2"/>
      <scheme val="minor"/>
    </font>
    <font>
      <sz val="10"/>
      <name val="Arial"/>
      <family val="2"/>
    </font>
    <font>
      <sz val="12"/>
      <color rgb="FF000000"/>
      <name val="Calibri"/>
      <family val="2"/>
    </font>
    <font>
      <sz val="12"/>
      <color theme="1"/>
      <name val="Helvetica"/>
      <family val="2"/>
    </font>
    <font>
      <sz val="12"/>
      <color rgb="FF000000"/>
      <name val="Aptos Narrow"/>
      <family val="2"/>
      <scheme val="minor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ptos Narrow"/>
      <family val="2"/>
      <scheme val="minor"/>
    </font>
    <font>
      <sz val="11"/>
      <color theme="1"/>
      <name val="Microsoft Sans Serif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Microsoft Sans Serif"/>
      <family val="2"/>
    </font>
    <font>
      <b/>
      <sz val="11"/>
      <color rgb="FF000000"/>
      <name val="Arial"/>
      <family val="2"/>
    </font>
    <font>
      <sz val="8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Aptos Narrow"/>
      <scheme val="minor"/>
    </font>
    <font>
      <sz val="12"/>
      <color rgb="FF000000"/>
      <name val="Arial"/>
      <family val="2"/>
    </font>
    <font>
      <sz val="12"/>
      <color rgb="FFFF0000"/>
      <name val="Arial"/>
      <family val="2"/>
    </font>
    <font>
      <sz val="11"/>
      <color rgb="FFC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618">
    <xf numFmtId="0" fontId="0" fillId="0" borderId="0" xfId="0"/>
    <xf numFmtId="0" fontId="2" fillId="0" borderId="0" xfId="0" applyFont="1"/>
    <xf numFmtId="0" fontId="3" fillId="0" borderId="0" xfId="1" applyFont="1"/>
    <xf numFmtId="0" fontId="2" fillId="0" borderId="0" xfId="1" applyFont="1"/>
    <xf numFmtId="0" fontId="2" fillId="0" borderId="8" xfId="0" applyFont="1" applyBorder="1"/>
    <xf numFmtId="0" fontId="2" fillId="0" borderId="7" xfId="0" applyFont="1" applyBorder="1"/>
    <xf numFmtId="0" fontId="2" fillId="0" borderId="7" xfId="1" applyFont="1" applyBorder="1" applyAlignment="1">
      <alignment horizontal="center"/>
    </xf>
    <xf numFmtId="0" fontId="2" fillId="0" borderId="6" xfId="0" applyFont="1" applyBorder="1"/>
    <xf numFmtId="0" fontId="2" fillId="0" borderId="5" xfId="0" applyFont="1" applyBorder="1"/>
    <xf numFmtId="0" fontId="2" fillId="0" borderId="4" xfId="0" applyFont="1" applyBorder="1"/>
    <xf numFmtId="0" fontId="5" fillId="0" borderId="4" xfId="0" applyFont="1" applyBorder="1"/>
    <xf numFmtId="0" fontId="2" fillId="0" borderId="5" xfId="1" applyFont="1" applyBorder="1"/>
    <xf numFmtId="0" fontId="2" fillId="0" borderId="4" xfId="1" applyFont="1" applyBorder="1"/>
    <xf numFmtId="0" fontId="5" fillId="0" borderId="5" xfId="0" applyFont="1" applyBorder="1"/>
    <xf numFmtId="0" fontId="2" fillId="0" borderId="3" xfId="0" applyFont="1" applyBorder="1"/>
    <xf numFmtId="0" fontId="2" fillId="0" borderId="2" xfId="0" applyFont="1" applyBorder="1"/>
    <xf numFmtId="0" fontId="2" fillId="0" borderId="1" xfId="0" applyFont="1" applyBorder="1"/>
    <xf numFmtId="0" fontId="3" fillId="0" borderId="8" xfId="0" applyFont="1" applyBorder="1"/>
    <xf numFmtId="0" fontId="3" fillId="0" borderId="7" xfId="0" applyFont="1" applyBorder="1"/>
    <xf numFmtId="0" fontId="3" fillId="0" borderId="6" xfId="0" applyFont="1" applyBorder="1"/>
    <xf numFmtId="164" fontId="2" fillId="0" borderId="0" xfId="0" applyNumberFormat="1" applyFont="1"/>
    <xf numFmtId="164" fontId="2" fillId="0" borderId="4" xfId="0" applyNumberFormat="1" applyFont="1" applyBorder="1"/>
    <xf numFmtId="0" fontId="3" fillId="0" borderId="5" xfId="0" applyFont="1" applyBorder="1"/>
    <xf numFmtId="0" fontId="3" fillId="0" borderId="0" xfId="0" applyFont="1"/>
    <xf numFmtId="164" fontId="3" fillId="0" borderId="0" xfId="0" applyNumberFormat="1" applyFont="1"/>
    <xf numFmtId="164" fontId="3" fillId="0" borderId="4" xfId="0" applyNumberFormat="1" applyFont="1" applyBorder="1"/>
    <xf numFmtId="164" fontId="2" fillId="0" borderId="2" xfId="0" applyNumberFormat="1" applyFont="1" applyBorder="1"/>
    <xf numFmtId="164" fontId="2" fillId="0" borderId="1" xfId="0" applyNumberFormat="1" applyFont="1" applyBorder="1"/>
    <xf numFmtId="0" fontId="2" fillId="0" borderId="8" xfId="1" applyFont="1" applyBorder="1"/>
    <xf numFmtId="0" fontId="2" fillId="0" borderId="7" xfId="1" applyFont="1" applyBorder="1"/>
    <xf numFmtId="0" fontId="2" fillId="0" borderId="6" xfId="1" applyFont="1" applyBorder="1"/>
    <xf numFmtId="0" fontId="4" fillId="0" borderId="0" xfId="1" applyFont="1" applyAlignment="1">
      <alignment horizontal="center"/>
    </xf>
    <xf numFmtId="0" fontId="3" fillId="0" borderId="5" xfId="1" applyFont="1" applyBorder="1"/>
    <xf numFmtId="0" fontId="3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5" fillId="0" borderId="0" xfId="1" applyFont="1"/>
    <xf numFmtId="166" fontId="5" fillId="0" borderId="0" xfId="1" applyNumberFormat="1" applyFont="1"/>
    <xf numFmtId="2" fontId="3" fillId="0" borderId="0" xfId="1" applyNumberFormat="1" applyFont="1"/>
    <xf numFmtId="0" fontId="3" fillId="0" borderId="4" xfId="1" applyFont="1" applyBorder="1"/>
    <xf numFmtId="0" fontId="2" fillId="0" borderId="0" xfId="1" applyFont="1" applyAlignment="1">
      <alignment horizontal="center"/>
    </xf>
    <xf numFmtId="2" fontId="2" fillId="0" borderId="0" xfId="1" applyNumberFormat="1" applyFont="1"/>
    <xf numFmtId="0" fontId="4" fillId="0" borderId="0" xfId="1" applyFont="1" applyAlignment="1">
      <alignment horizontal="center" vertical="center"/>
    </xf>
    <xf numFmtId="0" fontId="5" fillId="0" borderId="5" xfId="1" applyFont="1" applyBorder="1"/>
    <xf numFmtId="0" fontId="5" fillId="0" borderId="4" xfId="1" applyFont="1" applyBorder="1"/>
    <xf numFmtId="0" fontId="4" fillId="0" borderId="0" xfId="1" applyFont="1"/>
    <xf numFmtId="165" fontId="5" fillId="0" borderId="0" xfId="1" applyNumberFormat="1" applyFont="1"/>
    <xf numFmtId="0" fontId="4" fillId="0" borderId="3" xfId="1" applyFont="1" applyBorder="1"/>
    <xf numFmtId="0" fontId="4" fillId="0" borderId="2" xfId="1" applyFont="1" applyBorder="1" applyAlignment="1">
      <alignment horizontal="center"/>
    </xf>
    <xf numFmtId="0" fontId="2" fillId="0" borderId="2" xfId="1" applyFont="1" applyBorder="1"/>
    <xf numFmtId="0" fontId="2" fillId="0" borderId="1" xfId="1" applyFont="1" applyBorder="1"/>
    <xf numFmtId="0" fontId="4" fillId="0" borderId="0" xfId="0" applyFont="1"/>
    <xf numFmtId="0" fontId="5" fillId="0" borderId="0" xfId="0" applyFont="1"/>
    <xf numFmtId="0" fontId="4" fillId="0" borderId="0" xfId="1" applyFont="1" applyAlignment="1">
      <alignment horizontal="left" vertic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6" fillId="0" borderId="8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horizontal="right"/>
    </xf>
    <xf numFmtId="0" fontId="2" fillId="0" borderId="15" xfId="0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16" xfId="0" applyFont="1" applyBorder="1" applyAlignment="1">
      <alignment horizontal="right"/>
    </xf>
    <xf numFmtId="0" fontId="2" fillId="0" borderId="17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2" fillId="0" borderId="19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6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2" fontId="2" fillId="0" borderId="0" xfId="0" applyNumberFormat="1" applyFont="1"/>
    <xf numFmtId="2" fontId="3" fillId="0" borderId="0" xfId="0" applyNumberFormat="1" applyFont="1"/>
    <xf numFmtId="0" fontId="3" fillId="0" borderId="4" xfId="0" applyFont="1" applyBorder="1"/>
    <xf numFmtId="2" fontId="2" fillId="0" borderId="2" xfId="0" applyNumberFormat="1" applyFont="1" applyBorder="1"/>
    <xf numFmtId="0" fontId="0" fillId="0" borderId="5" xfId="0" applyBorder="1"/>
    <xf numFmtId="167" fontId="0" fillId="0" borderId="0" xfId="0" applyNumberFormat="1"/>
    <xf numFmtId="168" fontId="0" fillId="0" borderId="0" xfId="0" applyNumberFormat="1"/>
    <xf numFmtId="0" fontId="0" fillId="0" borderId="4" xfId="0" applyBorder="1"/>
    <xf numFmtId="169" fontId="0" fillId="0" borderId="0" xfId="0" applyNumberFormat="1"/>
    <xf numFmtId="170" fontId="0" fillId="0" borderId="0" xfId="0" applyNumberFormat="1"/>
    <xf numFmtId="0" fontId="0" fillId="0" borderId="3" xfId="0" applyBorder="1"/>
    <xf numFmtId="0" fontId="0" fillId="0" borderId="2" xfId="0" applyBorder="1"/>
    <xf numFmtId="2" fontId="0" fillId="0" borderId="2" xfId="0" applyNumberFormat="1" applyBorder="1"/>
    <xf numFmtId="167" fontId="0" fillId="0" borderId="2" xfId="0" applyNumberFormat="1" applyBorder="1"/>
    <xf numFmtId="0" fontId="0" fillId="0" borderId="1" xfId="0" applyBorder="1"/>
    <xf numFmtId="0" fontId="7" fillId="0" borderId="0" xfId="0" applyFont="1"/>
    <xf numFmtId="0" fontId="7" fillId="0" borderId="5" xfId="0" applyFont="1" applyBorder="1"/>
    <xf numFmtId="2" fontId="7" fillId="0" borderId="0" xfId="0" applyNumberFormat="1" applyFont="1"/>
    <xf numFmtId="0" fontId="7" fillId="0" borderId="4" xfId="0" applyFont="1" applyBorder="1"/>
    <xf numFmtId="0" fontId="9" fillId="0" borderId="0" xfId="0" applyFont="1"/>
    <xf numFmtId="167" fontId="9" fillId="0" borderId="7" xfId="0" applyNumberFormat="1" applyFont="1" applyBorder="1"/>
    <xf numFmtId="2" fontId="9" fillId="0" borderId="7" xfId="0" applyNumberFormat="1" applyFont="1" applyBorder="1"/>
    <xf numFmtId="164" fontId="9" fillId="0" borderId="7" xfId="0" applyNumberFormat="1" applyFont="1" applyBorder="1"/>
    <xf numFmtId="2" fontId="9" fillId="0" borderId="6" xfId="0" applyNumberFormat="1" applyFont="1" applyBorder="1"/>
    <xf numFmtId="167" fontId="9" fillId="0" borderId="0" xfId="0" applyNumberFormat="1" applyFont="1"/>
    <xf numFmtId="2" fontId="9" fillId="0" borderId="0" xfId="0" applyNumberFormat="1" applyFont="1"/>
    <xf numFmtId="2" fontId="9" fillId="0" borderId="4" xfId="0" applyNumberFormat="1" applyFont="1" applyBorder="1"/>
    <xf numFmtId="167" fontId="9" fillId="0" borderId="2" xfId="0" applyNumberFormat="1" applyFont="1" applyBorder="1"/>
    <xf numFmtId="2" fontId="9" fillId="0" borderId="2" xfId="0" applyNumberFormat="1" applyFont="1" applyBorder="1"/>
    <xf numFmtId="0" fontId="9" fillId="0" borderId="2" xfId="0" applyFont="1" applyBorder="1"/>
    <xf numFmtId="2" fontId="9" fillId="0" borderId="1" xfId="0" applyNumberFormat="1" applyFont="1" applyBorder="1"/>
    <xf numFmtId="168" fontId="9" fillId="0" borderId="2" xfId="0" applyNumberFormat="1" applyFont="1" applyBorder="1"/>
    <xf numFmtId="0" fontId="9" fillId="0" borderId="7" xfId="0" applyFont="1" applyBorder="1"/>
    <xf numFmtId="2" fontId="2" fillId="0" borderId="7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2" xfId="0" applyNumberFormat="1" applyFont="1" applyBorder="1" applyAlignment="1">
      <alignment vertical="center"/>
    </xf>
    <xf numFmtId="167" fontId="0" fillId="0" borderId="7" xfId="0" applyNumberFormat="1" applyBorder="1"/>
    <xf numFmtId="0" fontId="9" fillId="0" borderId="4" xfId="0" applyFont="1" applyBorder="1"/>
    <xf numFmtId="0" fontId="9" fillId="0" borderId="1" xfId="0" applyFont="1" applyBorder="1"/>
    <xf numFmtId="0" fontId="9" fillId="0" borderId="6" xfId="0" applyFont="1" applyBorder="1"/>
    <xf numFmtId="164" fontId="9" fillId="0" borderId="0" xfId="0" applyNumberFormat="1" applyFont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0" xfId="0" applyBorder="1"/>
    <xf numFmtId="0" fontId="0" fillId="0" borderId="10" xfId="0" applyBorder="1"/>
    <xf numFmtId="167" fontId="11" fillId="0" borderId="10" xfId="0" applyNumberFormat="1" applyFont="1" applyBorder="1" applyAlignment="1">
      <alignment vertical="center"/>
    </xf>
    <xf numFmtId="0" fontId="11" fillId="0" borderId="10" xfId="0" applyFont="1" applyBorder="1" applyAlignment="1">
      <alignment vertical="center"/>
    </xf>
    <xf numFmtId="0" fontId="0" fillId="0" borderId="9" xfId="0" applyBorder="1"/>
    <xf numFmtId="0" fontId="12" fillId="0" borderId="0" xfId="0" applyFont="1"/>
    <xf numFmtId="0" fontId="12" fillId="0" borderId="7" xfId="0" applyFont="1" applyBorder="1"/>
    <xf numFmtId="0" fontId="12" fillId="0" borderId="6" xfId="0" applyFont="1" applyBorder="1"/>
    <xf numFmtId="0" fontId="12" fillId="0" borderId="4" xfId="0" applyFont="1" applyBorder="1"/>
    <xf numFmtId="0" fontId="12" fillId="0" borderId="2" xfId="0" applyFont="1" applyBorder="1"/>
    <xf numFmtId="0" fontId="12" fillId="0" borderId="1" xfId="0" applyFont="1" applyBorder="1"/>
    <xf numFmtId="0" fontId="2" fillId="0" borderId="11" xfId="0" applyFont="1" applyBorder="1"/>
    <xf numFmtId="0" fontId="12" fillId="0" borderId="10" xfId="0" applyFont="1" applyBorder="1"/>
    <xf numFmtId="0" fontId="13" fillId="0" borderId="10" xfId="0" applyFont="1" applyBorder="1"/>
    <xf numFmtId="0" fontId="13" fillId="0" borderId="9" xfId="0" applyFont="1" applyBorder="1"/>
    <xf numFmtId="0" fontId="12" fillId="0" borderId="9" xfId="0" applyFont="1" applyBorder="1"/>
    <xf numFmtId="0" fontId="2" fillId="0" borderId="9" xfId="0" applyFont="1" applyBorder="1"/>
    <xf numFmtId="164" fontId="2" fillId="0" borderId="8" xfId="0" applyNumberFormat="1" applyFont="1" applyBorder="1"/>
    <xf numFmtId="164" fontId="2" fillId="0" borderId="6" xfId="0" applyNumberFormat="1" applyFont="1" applyBorder="1"/>
    <xf numFmtId="164" fontId="2" fillId="0" borderId="5" xfId="0" applyNumberFormat="1" applyFont="1" applyBorder="1"/>
    <xf numFmtId="164" fontId="2" fillId="0" borderId="3" xfId="0" applyNumberFormat="1" applyFont="1" applyBorder="1"/>
    <xf numFmtId="2" fontId="2" fillId="0" borderId="10" xfId="0" applyNumberFormat="1" applyFont="1" applyBorder="1"/>
    <xf numFmtId="0" fontId="2" fillId="0" borderId="10" xfId="0" applyFont="1" applyBorder="1"/>
    <xf numFmtId="2" fontId="2" fillId="0" borderId="9" xfId="0" applyNumberFormat="1" applyFont="1" applyBorder="1"/>
    <xf numFmtId="0" fontId="0" fillId="0" borderId="7" xfId="0" applyBorder="1"/>
    <xf numFmtId="0" fontId="0" fillId="0" borderId="6" xfId="0" applyBorder="1"/>
    <xf numFmtId="164" fontId="2" fillId="0" borderId="22" xfId="0" applyNumberFormat="1" applyFont="1" applyBorder="1"/>
    <xf numFmtId="164" fontId="2" fillId="0" borderId="23" xfId="0" applyNumberFormat="1" applyFont="1" applyBorder="1"/>
    <xf numFmtId="0" fontId="2" fillId="0" borderId="20" xfId="0" applyFont="1" applyBorder="1"/>
    <xf numFmtId="0" fontId="0" fillId="0" borderId="8" xfId="0" applyBorder="1"/>
    <xf numFmtId="0" fontId="12" fillId="0" borderId="5" xfId="0" applyFont="1" applyBorder="1"/>
    <xf numFmtId="0" fontId="12" fillId="0" borderId="3" xfId="0" applyFont="1" applyBorder="1"/>
    <xf numFmtId="164" fontId="2" fillId="0" borderId="7" xfId="0" applyNumberFormat="1" applyFont="1" applyBorder="1"/>
    <xf numFmtId="0" fontId="0" fillId="0" borderId="11" xfId="0" applyBorder="1"/>
    <xf numFmtId="0" fontId="14" fillId="0" borderId="0" xfId="0" applyFont="1"/>
    <xf numFmtId="0" fontId="14" fillId="0" borderId="2" xfId="0" applyFont="1" applyBorder="1"/>
    <xf numFmtId="0" fontId="12" fillId="0" borderId="8" xfId="0" applyFont="1" applyBorder="1"/>
    <xf numFmtId="0" fontId="12" fillId="0" borderId="11" xfId="0" applyFont="1" applyBorder="1"/>
    <xf numFmtId="0" fontId="2" fillId="0" borderId="22" xfId="0" applyFont="1" applyBorder="1"/>
    <xf numFmtId="0" fontId="2" fillId="0" borderId="23" xfId="0" applyFont="1" applyBorder="1"/>
    <xf numFmtId="0" fontId="14" fillId="0" borderId="7" xfId="0" applyFont="1" applyBorder="1"/>
    <xf numFmtId="164" fontId="2" fillId="2" borderId="6" xfId="0" applyNumberFormat="1" applyFont="1" applyFill="1" applyBorder="1"/>
    <xf numFmtId="164" fontId="2" fillId="2" borderId="4" xfId="0" applyNumberFormat="1" applyFont="1" applyFill="1" applyBorder="1"/>
    <xf numFmtId="164" fontId="2" fillId="2" borderId="1" xfId="0" applyNumberFormat="1" applyFont="1" applyFill="1" applyBorder="1"/>
    <xf numFmtId="164" fontId="2" fillId="2" borderId="22" xfId="0" applyNumberFormat="1" applyFont="1" applyFill="1" applyBorder="1"/>
    <xf numFmtId="164" fontId="2" fillId="2" borderId="23" xfId="0" applyNumberFormat="1" applyFont="1" applyFill="1" applyBorder="1"/>
    <xf numFmtId="0" fontId="2" fillId="2" borderId="22" xfId="0" applyFont="1" applyFill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9" fontId="15" fillId="0" borderId="0" xfId="2" applyFont="1" applyFill="1" applyBorder="1"/>
    <xf numFmtId="0" fontId="8" fillId="0" borderId="0" xfId="0" applyFont="1"/>
    <xf numFmtId="0" fontId="8" fillId="0" borderId="0" xfId="0" applyFont="1" applyAlignment="1">
      <alignment vertical="center" wrapText="1"/>
    </xf>
    <xf numFmtId="9" fontId="8" fillId="0" borderId="0" xfId="2" applyFont="1" applyFill="1" applyBorder="1"/>
    <xf numFmtId="171" fontId="8" fillId="0" borderId="0" xfId="2" applyNumberFormat="1" applyFont="1" applyFill="1" applyBorder="1"/>
    <xf numFmtId="0" fontId="15" fillId="0" borderId="0" xfId="0" applyFont="1" applyAlignment="1">
      <alignment vertical="center"/>
    </xf>
    <xf numFmtId="171" fontId="15" fillId="0" borderId="0" xfId="2" applyNumberFormat="1" applyFont="1" applyFill="1" applyBorder="1"/>
    <xf numFmtId="0" fontId="16" fillId="0" borderId="5" xfId="0" applyFont="1" applyBorder="1"/>
    <xf numFmtId="0" fontId="16" fillId="0" borderId="0" xfId="0" applyFont="1"/>
    <xf numFmtId="0" fontId="16" fillId="0" borderId="4" xfId="0" applyFont="1" applyBorder="1"/>
    <xf numFmtId="0" fontId="16" fillId="0" borderId="3" xfId="0" applyFont="1" applyBorder="1"/>
    <xf numFmtId="0" fontId="16" fillId="0" borderId="2" xfId="0" applyFont="1" applyBorder="1"/>
    <xf numFmtId="0" fontId="16" fillId="0" borderId="1" xfId="0" applyFont="1" applyBorder="1"/>
    <xf numFmtId="0" fontId="16" fillId="0" borderId="22" xfId="0" applyFont="1" applyBorder="1" applyAlignment="1">
      <alignment horizontal="left"/>
    </xf>
    <xf numFmtId="0" fontId="16" fillId="0" borderId="23" xfId="0" applyFont="1" applyBorder="1" applyAlignment="1">
      <alignment horizontal="left"/>
    </xf>
    <xf numFmtId="164" fontId="16" fillId="0" borderId="5" xfId="0" applyNumberFormat="1" applyFont="1" applyBorder="1"/>
    <xf numFmtId="0" fontId="8" fillId="0" borderId="20" xfId="0" applyFont="1" applyBorder="1"/>
    <xf numFmtId="0" fontId="15" fillId="0" borderId="22" xfId="0" applyFont="1" applyBorder="1"/>
    <xf numFmtId="0" fontId="15" fillId="0" borderId="23" xfId="0" applyFont="1" applyBorder="1"/>
    <xf numFmtId="0" fontId="15" fillId="0" borderId="5" xfId="0" applyFont="1" applyBorder="1"/>
    <xf numFmtId="0" fontId="15" fillId="0" borderId="4" xfId="0" applyFont="1" applyBorder="1"/>
    <xf numFmtId="0" fontId="15" fillId="0" borderId="3" xfId="0" applyFont="1" applyBorder="1"/>
    <xf numFmtId="0" fontId="15" fillId="0" borderId="2" xfId="0" applyFont="1" applyBorder="1"/>
    <xf numFmtId="0" fontId="15" fillId="0" borderId="1" xfId="0" applyFont="1" applyBorder="1"/>
    <xf numFmtId="164" fontId="0" fillId="0" borderId="4" xfId="0" applyNumberFormat="1" applyBorder="1"/>
    <xf numFmtId="164" fontId="0" fillId="0" borderId="0" xfId="0" applyNumberFormat="1"/>
    <xf numFmtId="164" fontId="0" fillId="0" borderId="7" xfId="0" applyNumberFormat="1" applyBorder="1"/>
    <xf numFmtId="164" fontId="0" fillId="0" borderId="6" xfId="0" applyNumberFormat="1" applyBorder="1"/>
    <xf numFmtId="164" fontId="0" fillId="0" borderId="2" xfId="0" applyNumberFormat="1" applyBorder="1"/>
    <xf numFmtId="164" fontId="0" fillId="0" borderId="1" xfId="0" applyNumberFormat="1" applyBorder="1"/>
    <xf numFmtId="0" fontId="6" fillId="0" borderId="5" xfId="0" applyFont="1" applyBorder="1"/>
    <xf numFmtId="0" fontId="6" fillId="0" borderId="0" xfId="0" applyFont="1"/>
    <xf numFmtId="0" fontId="6" fillId="0" borderId="4" xfId="0" applyFont="1" applyBorder="1"/>
    <xf numFmtId="0" fontId="6" fillId="0" borderId="3" xfId="0" applyFont="1" applyBorder="1"/>
    <xf numFmtId="0" fontId="6" fillId="0" borderId="2" xfId="0" applyFont="1" applyBorder="1"/>
    <xf numFmtId="0" fontId="6" fillId="0" borderId="1" xfId="0" applyFont="1" applyBorder="1"/>
    <xf numFmtId="0" fontId="6" fillId="0" borderId="11" xfId="0" applyFont="1" applyBorder="1"/>
    <xf numFmtId="0" fontId="6" fillId="0" borderId="10" xfId="0" applyFont="1" applyBorder="1"/>
    <xf numFmtId="0" fontId="6" fillId="0" borderId="9" xfId="0" applyFont="1" applyBorder="1"/>
    <xf numFmtId="1" fontId="0" fillId="0" borderId="0" xfId="0" applyNumberFormat="1"/>
    <xf numFmtId="164" fontId="6" fillId="0" borderId="0" xfId="0" applyNumberFormat="1" applyFont="1"/>
    <xf numFmtId="164" fontId="6" fillId="0" borderId="2" xfId="0" applyNumberFormat="1" applyFont="1" applyBorder="1"/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4" fillId="0" borderId="7" xfId="0" applyFont="1" applyBorder="1"/>
    <xf numFmtId="0" fontId="4" fillId="0" borderId="6" xfId="0" applyFont="1" applyBorder="1"/>
    <xf numFmtId="0" fontId="4" fillId="0" borderId="5" xfId="0" applyFont="1" applyBorder="1" applyAlignment="1">
      <alignment horizontal="left"/>
    </xf>
    <xf numFmtId="0" fontId="4" fillId="0" borderId="5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left"/>
    </xf>
    <xf numFmtId="0" fontId="4" fillId="0" borderId="3" xfId="0" applyFont="1" applyBorder="1"/>
    <xf numFmtId="0" fontId="4" fillId="0" borderId="2" xfId="0" applyFont="1" applyBorder="1"/>
    <xf numFmtId="0" fontId="4" fillId="0" borderId="1" xfId="0" applyFont="1" applyBorder="1"/>
    <xf numFmtId="166" fontId="4" fillId="0" borderId="5" xfId="0" applyNumberFormat="1" applyFont="1" applyBorder="1"/>
    <xf numFmtId="166" fontId="4" fillId="0" borderId="0" xfId="0" applyNumberFormat="1" applyFont="1"/>
    <xf numFmtId="166" fontId="4" fillId="0" borderId="4" xfId="0" applyNumberFormat="1" applyFont="1" applyBorder="1"/>
    <xf numFmtId="173" fontId="0" fillId="0" borderId="0" xfId="0" applyNumberFormat="1"/>
    <xf numFmtId="166" fontId="4" fillId="0" borderId="3" xfId="0" applyNumberFormat="1" applyFont="1" applyBorder="1"/>
    <xf numFmtId="166" fontId="4" fillId="0" borderId="2" xfId="0" applyNumberFormat="1" applyFont="1" applyBorder="1"/>
    <xf numFmtId="166" fontId="4" fillId="0" borderId="1" xfId="0" applyNumberFormat="1" applyFont="1" applyBorder="1"/>
    <xf numFmtId="1" fontId="2" fillId="0" borderId="0" xfId="0" applyNumberFormat="1" applyFont="1"/>
    <xf numFmtId="173" fontId="2" fillId="0" borderId="0" xfId="0" applyNumberFormat="1" applyFont="1"/>
    <xf numFmtId="2" fontId="2" fillId="0" borderId="4" xfId="0" applyNumberFormat="1" applyFont="1" applyBorder="1"/>
    <xf numFmtId="1" fontId="2" fillId="0" borderId="2" xfId="0" applyNumberFormat="1" applyFont="1" applyBorder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65" fontId="2" fillId="0" borderId="4" xfId="0" applyNumberFormat="1" applyFont="1" applyBorder="1"/>
    <xf numFmtId="165" fontId="2" fillId="0" borderId="0" xfId="0" applyNumberFormat="1" applyFont="1"/>
    <xf numFmtId="172" fontId="0" fillId="0" borderId="0" xfId="0" applyNumberFormat="1"/>
    <xf numFmtId="0" fontId="0" fillId="0" borderId="7" xfId="0" applyBorder="1" applyAlignment="1">
      <alignment horizontal="left"/>
    </xf>
    <xf numFmtId="167" fontId="0" fillId="0" borderId="7" xfId="0" applyNumberFormat="1" applyBorder="1" applyAlignment="1">
      <alignment horizontal="left"/>
    </xf>
    <xf numFmtId="167" fontId="0" fillId="0" borderId="6" xfId="0" applyNumberFormat="1" applyBorder="1" applyAlignment="1">
      <alignment horizontal="left"/>
    </xf>
    <xf numFmtId="0" fontId="0" fillId="0" borderId="0" xfId="0" applyAlignment="1">
      <alignment horizontal="left"/>
    </xf>
    <xf numFmtId="167" fontId="0" fillId="0" borderId="4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167" fontId="0" fillId="0" borderId="2" xfId="0" applyNumberFormat="1" applyBorder="1" applyAlignment="1">
      <alignment horizontal="left"/>
    </xf>
    <xf numFmtId="167" fontId="0" fillId="0" borderId="1" xfId="0" applyNumberFormat="1" applyBorder="1" applyAlignment="1">
      <alignment horizontal="left"/>
    </xf>
    <xf numFmtId="168" fontId="0" fillId="0" borderId="7" xfId="0" applyNumberFormat="1" applyBorder="1" applyAlignment="1">
      <alignment horizontal="left"/>
    </xf>
    <xf numFmtId="169" fontId="0" fillId="0" borderId="6" xfId="0" applyNumberFormat="1" applyBorder="1" applyAlignment="1">
      <alignment horizontal="left"/>
    </xf>
    <xf numFmtId="169" fontId="0" fillId="0" borderId="4" xfId="0" applyNumberFormat="1" applyBorder="1" applyAlignment="1">
      <alignment horizontal="left"/>
    </xf>
    <xf numFmtId="2" fontId="0" fillId="0" borderId="0" xfId="0" applyNumberFormat="1" applyAlignment="1">
      <alignment horizontal="left"/>
    </xf>
    <xf numFmtId="2" fontId="0" fillId="0" borderId="4" xfId="0" applyNumberFormat="1" applyBorder="1" applyAlignment="1">
      <alignment horizontal="left"/>
    </xf>
    <xf numFmtId="2" fontId="0" fillId="0" borderId="2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167" fontId="0" fillId="0" borderId="0" xfId="0" applyNumberFormat="1" applyAlignment="1">
      <alignment horizontal="left"/>
    </xf>
    <xf numFmtId="168" fontId="0" fillId="0" borderId="0" xfId="0" applyNumberFormat="1" applyAlignment="1">
      <alignment horizontal="left"/>
    </xf>
    <xf numFmtId="167" fontId="0" fillId="0" borderId="8" xfId="0" applyNumberFormat="1" applyBorder="1"/>
    <xf numFmtId="0" fontId="19" fillId="0" borderId="0" xfId="0" applyFont="1"/>
    <xf numFmtId="168" fontId="19" fillId="0" borderId="0" xfId="0" applyNumberFormat="1" applyFont="1"/>
    <xf numFmtId="0" fontId="19" fillId="0" borderId="0" xfId="0" applyFont="1" applyAlignment="1" applyProtection="1">
      <alignment horizontal="center" vertical="center"/>
      <protection locked="0"/>
    </xf>
    <xf numFmtId="168" fontId="19" fillId="0" borderId="0" xfId="0" applyNumberFormat="1" applyFont="1" applyAlignment="1" applyProtection="1">
      <alignment vertical="top"/>
      <protection locked="0"/>
    </xf>
    <xf numFmtId="2" fontId="19" fillId="0" borderId="0" xfId="0" applyNumberFormat="1" applyFont="1" applyAlignment="1" applyProtection="1">
      <alignment vertical="top"/>
      <protection locked="0"/>
    </xf>
    <xf numFmtId="0" fontId="19" fillId="0" borderId="0" xfId="0" applyFont="1" applyAlignment="1" applyProtection="1">
      <alignment vertical="top"/>
      <protection locked="0"/>
    </xf>
    <xf numFmtId="0" fontId="20" fillId="0" borderId="8" xfId="0" applyFont="1" applyBorder="1" applyAlignment="1" applyProtection="1">
      <alignment vertical="center"/>
      <protection locked="0"/>
    </xf>
    <xf numFmtId="0" fontId="20" fillId="0" borderId="7" xfId="0" applyFont="1" applyBorder="1" applyAlignment="1" applyProtection="1">
      <alignment vertical="center"/>
      <protection locked="0"/>
    </xf>
    <xf numFmtId="0" fontId="20" fillId="0" borderId="7" xfId="0" applyFont="1" applyBorder="1"/>
    <xf numFmtId="0" fontId="20" fillId="0" borderId="7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vertical="top"/>
      <protection locked="0"/>
    </xf>
    <xf numFmtId="0" fontId="20" fillId="0" borderId="6" xfId="0" applyFont="1" applyBorder="1"/>
    <xf numFmtId="0" fontId="19" fillId="0" borderId="5" xfId="0" applyFont="1" applyBorder="1" applyAlignment="1">
      <alignment vertical="center"/>
    </xf>
    <xf numFmtId="0" fontId="19" fillId="0" borderId="0" xfId="0" applyFont="1" applyAlignment="1">
      <alignment vertical="center"/>
    </xf>
    <xf numFmtId="167" fontId="19" fillId="0" borderId="0" xfId="0" applyNumberFormat="1" applyFont="1" applyAlignment="1">
      <alignment vertical="center"/>
    </xf>
    <xf numFmtId="168" fontId="19" fillId="0" borderId="4" xfId="0" applyNumberFormat="1" applyFont="1" applyBorder="1"/>
    <xf numFmtId="0" fontId="19" fillId="0" borderId="5" xfId="0" applyFont="1" applyBorder="1"/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>
      <alignment horizontal="right"/>
    </xf>
    <xf numFmtId="49" fontId="19" fillId="0" borderId="5" xfId="0" applyNumberFormat="1" applyFont="1" applyBorder="1" applyAlignment="1">
      <alignment horizontal="right" vertical="center"/>
    </xf>
    <xf numFmtId="167" fontId="19" fillId="0" borderId="0" xfId="0" applyNumberFormat="1" applyFont="1" applyAlignment="1" applyProtection="1">
      <alignment vertical="top"/>
      <protection locked="0"/>
    </xf>
    <xf numFmtId="0" fontId="19" fillId="0" borderId="5" xfId="0" applyFont="1" applyBorder="1" applyAlignment="1" applyProtection="1">
      <alignment vertical="top"/>
      <protection locked="0"/>
    </xf>
    <xf numFmtId="167" fontId="19" fillId="0" borderId="0" xfId="0" applyNumberFormat="1" applyFont="1"/>
    <xf numFmtId="2" fontId="19" fillId="0" borderId="0" xfId="0" applyNumberFormat="1" applyFont="1" applyAlignment="1">
      <alignment vertical="center"/>
    </xf>
    <xf numFmtId="0" fontId="19" fillId="0" borderId="5" xfId="0" applyFont="1" applyBorder="1" applyAlignment="1">
      <alignment horizontal="right" vertical="center"/>
    </xf>
    <xf numFmtId="49" fontId="19" fillId="0" borderId="3" xfId="0" applyNumberFormat="1" applyFont="1" applyBorder="1" applyAlignment="1">
      <alignment horizontal="right" vertical="center"/>
    </xf>
    <xf numFmtId="0" fontId="19" fillId="0" borderId="2" xfId="0" applyFont="1" applyBorder="1"/>
    <xf numFmtId="167" fontId="19" fillId="0" borderId="2" xfId="0" applyNumberFormat="1" applyFont="1" applyBorder="1" applyAlignment="1" applyProtection="1">
      <alignment vertical="top"/>
      <protection locked="0"/>
    </xf>
    <xf numFmtId="167" fontId="19" fillId="0" borderId="2" xfId="0" applyNumberFormat="1" applyFont="1" applyBorder="1" applyAlignment="1">
      <alignment vertical="center"/>
    </xf>
    <xf numFmtId="168" fontId="19" fillId="0" borderId="2" xfId="0" applyNumberFormat="1" applyFont="1" applyBorder="1" applyAlignment="1" applyProtection="1">
      <alignment vertical="top"/>
      <protection locked="0"/>
    </xf>
    <xf numFmtId="0" fontId="19" fillId="0" borderId="2" xfId="0" applyFont="1" applyBorder="1" applyAlignment="1" applyProtection="1">
      <alignment vertical="top"/>
      <protection locked="0"/>
    </xf>
    <xf numFmtId="168" fontId="19" fillId="0" borderId="1" xfId="0" applyNumberFormat="1" applyFont="1" applyBorder="1"/>
    <xf numFmtId="0" fontId="19" fillId="0" borderId="4" xfId="0" applyFont="1" applyBorder="1"/>
    <xf numFmtId="0" fontId="19" fillId="0" borderId="1" xfId="0" applyFont="1" applyBorder="1"/>
    <xf numFmtId="0" fontId="19" fillId="0" borderId="0" xfId="0" applyFont="1" applyAlignment="1">
      <alignment horizontal="left"/>
    </xf>
    <xf numFmtId="0" fontId="20" fillId="0" borderId="8" xfId="0" applyFont="1" applyBorder="1" applyAlignment="1">
      <alignment horizontal="left"/>
    </xf>
    <xf numFmtId="0" fontId="19" fillId="0" borderId="5" xfId="0" applyFont="1" applyBorder="1" applyAlignment="1">
      <alignment horizontal="left"/>
    </xf>
    <xf numFmtId="0" fontId="19" fillId="0" borderId="3" xfId="0" applyFont="1" applyBorder="1" applyAlignment="1">
      <alignment horizontal="left"/>
    </xf>
    <xf numFmtId="173" fontId="0" fillId="0" borderId="4" xfId="0" applyNumberFormat="1" applyBorder="1"/>
    <xf numFmtId="0" fontId="17" fillId="0" borderId="8" xfId="0" applyFont="1" applyBorder="1"/>
    <xf numFmtId="173" fontId="0" fillId="0" borderId="1" xfId="0" applyNumberFormat="1" applyBorder="1"/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8" xfId="0" applyFont="1" applyBorder="1" applyAlignment="1">
      <alignment horizontal="left"/>
    </xf>
    <xf numFmtId="167" fontId="2" fillId="0" borderId="7" xfId="0" applyNumberFormat="1" applyFont="1" applyBorder="1" applyAlignment="1">
      <alignment horizontal="left"/>
    </xf>
    <xf numFmtId="167" fontId="2" fillId="0" borderId="8" xfId="0" applyNumberFormat="1" applyFont="1" applyBorder="1"/>
    <xf numFmtId="0" fontId="2" fillId="0" borderId="5" xfId="0" applyFont="1" applyBorder="1" applyAlignment="1">
      <alignment horizontal="left"/>
    </xf>
    <xf numFmtId="167" fontId="2" fillId="0" borderId="0" xfId="0" applyNumberFormat="1" applyFont="1" applyAlignment="1">
      <alignment horizontal="left"/>
    </xf>
    <xf numFmtId="0" fontId="2" fillId="0" borderId="3" xfId="0" applyFont="1" applyBorder="1" applyAlignment="1">
      <alignment horizontal="left"/>
    </xf>
    <xf numFmtId="167" fontId="2" fillId="0" borderId="2" xfId="0" applyNumberFormat="1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0" xfId="0" applyFont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7" fontId="4" fillId="0" borderId="7" xfId="0" applyNumberFormat="1" applyFont="1" applyBorder="1" applyAlignment="1">
      <alignment horizontal="left" vertical="center"/>
    </xf>
    <xf numFmtId="167" fontId="4" fillId="0" borderId="0" xfId="0" applyNumberFormat="1" applyFont="1" applyAlignment="1">
      <alignment horizontal="left" vertical="center"/>
    </xf>
    <xf numFmtId="167" fontId="4" fillId="0" borderId="2" xfId="0" applyNumberFormat="1" applyFont="1" applyBorder="1" applyAlignment="1">
      <alignment horizontal="left" vertical="center"/>
    </xf>
    <xf numFmtId="2" fontId="0" fillId="0" borderId="7" xfId="0" applyNumberFormat="1" applyBorder="1"/>
    <xf numFmtId="2" fontId="2" fillId="0" borderId="7" xfId="0" applyNumberFormat="1" applyFont="1" applyBorder="1"/>
    <xf numFmtId="2" fontId="0" fillId="0" borderId="8" xfId="0" applyNumberFormat="1" applyBorder="1"/>
    <xf numFmtId="2" fontId="2" fillId="0" borderId="6" xfId="0" applyNumberFormat="1" applyFont="1" applyBorder="1"/>
    <xf numFmtId="2" fontId="0" fillId="0" borderId="5" xfId="0" applyNumberFormat="1" applyBorder="1"/>
    <xf numFmtId="2" fontId="0" fillId="0" borderId="3" xfId="0" applyNumberFormat="1" applyBorder="1"/>
    <xf numFmtId="2" fontId="2" fillId="0" borderId="1" xfId="0" applyNumberFormat="1" applyFont="1" applyBorder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left"/>
    </xf>
    <xf numFmtId="2" fontId="0" fillId="0" borderId="22" xfId="0" applyNumberFormat="1" applyBorder="1" applyAlignment="1">
      <alignment horizontal="left"/>
    </xf>
    <xf numFmtId="0" fontId="0" fillId="0" borderId="22" xfId="0" applyBorder="1" applyAlignment="1">
      <alignment horizontal="left"/>
    </xf>
    <xf numFmtId="2" fontId="0" fillId="0" borderId="23" xfId="0" applyNumberFormat="1" applyBorder="1" applyAlignment="1">
      <alignment horizontal="left"/>
    </xf>
    <xf numFmtId="2" fontId="0" fillId="0" borderId="7" xfId="0" applyNumberFormat="1" applyBorder="1" applyAlignment="1">
      <alignment horizontal="left"/>
    </xf>
    <xf numFmtId="2" fontId="0" fillId="0" borderId="21" xfId="0" applyNumberFormat="1" applyBorder="1" applyAlignment="1">
      <alignment horizontal="left"/>
    </xf>
    <xf numFmtId="0" fontId="18" fillId="0" borderId="5" xfId="0" applyFont="1" applyBorder="1" applyAlignment="1">
      <alignment horizontal="left"/>
    </xf>
    <xf numFmtId="0" fontId="18" fillId="0" borderId="0" xfId="0" applyFont="1" applyAlignment="1">
      <alignment horizontal="left"/>
    </xf>
    <xf numFmtId="167" fontId="2" fillId="0" borderId="0" xfId="0" applyNumberFormat="1" applyFont="1" applyAlignment="1">
      <alignment horizontal="left" vertical="center"/>
    </xf>
    <xf numFmtId="167" fontId="18" fillId="0" borderId="0" xfId="0" applyNumberFormat="1" applyFont="1" applyAlignment="1">
      <alignment horizontal="left" vertical="center"/>
    </xf>
    <xf numFmtId="167" fontId="18" fillId="0" borderId="0" xfId="0" applyNumberFormat="1" applyFont="1" applyAlignment="1">
      <alignment horizontal="left"/>
    </xf>
    <xf numFmtId="168" fontId="18" fillId="0" borderId="0" xfId="0" applyNumberFormat="1" applyFont="1" applyAlignment="1">
      <alignment horizontal="left" vertical="center"/>
    </xf>
    <xf numFmtId="167" fontId="21" fillId="0" borderId="0" xfId="0" applyNumberFormat="1" applyFont="1" applyAlignment="1">
      <alignment horizontal="left" vertical="center"/>
    </xf>
    <xf numFmtId="168" fontId="21" fillId="0" borderId="0" xfId="0" applyNumberFormat="1" applyFont="1" applyAlignment="1" applyProtection="1">
      <alignment horizontal="left" vertical="top"/>
      <protection locked="0"/>
    </xf>
    <xf numFmtId="168" fontId="21" fillId="0" borderId="4" xfId="0" applyNumberFormat="1" applyFont="1" applyBorder="1" applyAlignment="1" applyProtection="1">
      <alignment horizontal="left" vertical="top"/>
      <protection locked="0"/>
    </xf>
    <xf numFmtId="2" fontId="0" fillId="0" borderId="6" xfId="0" applyNumberFormat="1" applyBorder="1" applyAlignment="1">
      <alignment horizontal="left"/>
    </xf>
    <xf numFmtId="0" fontId="0" fillId="0" borderId="0" xfId="0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2" fontId="7" fillId="0" borderId="0" xfId="0" applyNumberFormat="1" applyFont="1" applyAlignment="1">
      <alignment horizontal="left"/>
    </xf>
    <xf numFmtId="0" fontId="3" fillId="0" borderId="11" xfId="1" applyFont="1" applyBorder="1" applyAlignment="1">
      <alignment horizontal="left"/>
    </xf>
    <xf numFmtId="0" fontId="3" fillId="0" borderId="10" xfId="1" applyFont="1" applyBorder="1" applyAlignment="1">
      <alignment horizontal="left"/>
    </xf>
    <xf numFmtId="0" fontId="3" fillId="0" borderId="9" xfId="1" applyFont="1" applyBorder="1" applyAlignment="1">
      <alignment horizontal="left"/>
    </xf>
    <xf numFmtId="0" fontId="8" fillId="0" borderId="11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5" fillId="0" borderId="11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2" fontId="0" fillId="0" borderId="6" xfId="0" applyNumberFormat="1" applyBorder="1"/>
    <xf numFmtId="0" fontId="0" fillId="0" borderId="0" xfId="0" applyBorder="1"/>
    <xf numFmtId="2" fontId="0" fillId="0" borderId="0" xfId="0" applyNumberFormat="1" applyBorder="1"/>
    <xf numFmtId="2" fontId="0" fillId="0" borderId="4" xfId="0" applyNumberFormat="1" applyBorder="1"/>
    <xf numFmtId="2" fontId="0" fillId="0" borderId="1" xfId="0" applyNumberFormat="1" applyBorder="1"/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3" xfId="0" applyBorder="1" applyAlignment="1">
      <alignment vertical="center"/>
    </xf>
    <xf numFmtId="174" fontId="0" fillId="0" borderId="0" xfId="0" applyNumberFormat="1" applyBorder="1"/>
    <xf numFmtId="174" fontId="0" fillId="0" borderId="4" xfId="0" applyNumberFormat="1" applyBorder="1"/>
    <xf numFmtId="174" fontId="0" fillId="0" borderId="2" xfId="0" applyNumberFormat="1" applyBorder="1"/>
    <xf numFmtId="174" fontId="0" fillId="0" borderId="1" xfId="0" applyNumberFormat="1" applyBorder="1"/>
    <xf numFmtId="0" fontId="2" fillId="0" borderId="10" xfId="0" applyFont="1" applyBorder="1" applyAlignment="1">
      <alignment horizontal="center" vertical="center"/>
    </xf>
    <xf numFmtId="0" fontId="23" fillId="0" borderId="0" xfId="0" applyFont="1" applyAlignment="1">
      <alignment horizontal="left"/>
    </xf>
    <xf numFmtId="174" fontId="0" fillId="0" borderId="5" xfId="0" applyNumberFormat="1" applyBorder="1"/>
    <xf numFmtId="174" fontId="0" fillId="0" borderId="3" xfId="0" applyNumberFormat="1" applyBorder="1"/>
    <xf numFmtId="0" fontId="2" fillId="0" borderId="0" xfId="0" applyFont="1" applyBorder="1"/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1" xfId="0" applyFont="1" applyBorder="1"/>
    <xf numFmtId="0" fontId="22" fillId="0" borderId="8" xfId="0" applyFont="1" applyBorder="1" applyAlignment="1">
      <alignment wrapText="1"/>
    </xf>
    <xf numFmtId="0" fontId="22" fillId="0" borderId="7" xfId="0" applyFont="1" applyBorder="1" applyAlignment="1">
      <alignment wrapText="1"/>
    </xf>
    <xf numFmtId="0" fontId="22" fillId="0" borderId="6" xfId="0" applyFont="1" applyBorder="1" applyAlignment="1">
      <alignment wrapText="1"/>
    </xf>
    <xf numFmtId="0" fontId="6" fillId="0" borderId="0" xfId="0" applyFont="1" applyBorder="1" applyAlignment="1">
      <alignment wrapText="1"/>
    </xf>
    <xf numFmtId="174" fontId="6" fillId="0" borderId="4" xfId="0" applyNumberFormat="1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6" fillId="0" borderId="0" xfId="0" applyFont="1" applyBorder="1"/>
    <xf numFmtId="0" fontId="22" fillId="0" borderId="5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6" fillId="0" borderId="7" xfId="0" applyFont="1" applyBorder="1"/>
    <xf numFmtId="0" fontId="22" fillId="0" borderId="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174" fontId="6" fillId="0" borderId="6" xfId="0" applyNumberFormat="1" applyFont="1" applyBorder="1" applyAlignment="1">
      <alignment wrapText="1"/>
    </xf>
    <xf numFmtId="0" fontId="6" fillId="0" borderId="2" xfId="0" applyFont="1" applyBorder="1" applyAlignment="1">
      <alignment wrapText="1"/>
    </xf>
    <xf numFmtId="174" fontId="6" fillId="0" borderId="1" xfId="0" applyNumberFormat="1" applyFont="1" applyBorder="1" applyAlignment="1">
      <alignment wrapText="1"/>
    </xf>
    <xf numFmtId="0" fontId="0" fillId="0" borderId="0" xfId="0" applyBorder="1" applyAlignment="1">
      <alignment horizontal="left"/>
    </xf>
    <xf numFmtId="2" fontId="0" fillId="0" borderId="0" xfId="0" applyNumberFormat="1" applyBorder="1" applyAlignment="1">
      <alignment horizontal="left"/>
    </xf>
    <xf numFmtId="0" fontId="7" fillId="0" borderId="10" xfId="0" applyFont="1" applyBorder="1"/>
    <xf numFmtId="0" fontId="0" fillId="0" borderId="1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23" xfId="0" applyBorder="1" applyAlignment="1">
      <alignment horizontal="left"/>
    </xf>
    <xf numFmtId="0" fontId="17" fillId="0" borderId="0" xfId="1" applyFont="1"/>
    <xf numFmtId="0" fontId="1" fillId="0" borderId="0" xfId="1"/>
    <xf numFmtId="0" fontId="17" fillId="0" borderId="11" xfId="1" applyFont="1" applyBorder="1" applyAlignment="1">
      <alignment horizontal="left"/>
    </xf>
    <xf numFmtId="0" fontId="17" fillId="0" borderId="10" xfId="1" applyFont="1" applyBorder="1" applyAlignment="1">
      <alignment horizontal="left"/>
    </xf>
    <xf numFmtId="0" fontId="17" fillId="0" borderId="9" xfId="1" applyFont="1" applyBorder="1" applyAlignment="1">
      <alignment horizontal="left"/>
    </xf>
    <xf numFmtId="0" fontId="1" fillId="0" borderId="8" xfId="1" applyBorder="1"/>
    <xf numFmtId="0" fontId="1" fillId="0" borderId="7" xfId="1" applyBorder="1" applyAlignment="1">
      <alignment horizontal="center"/>
    </xf>
    <xf numFmtId="0" fontId="1" fillId="0" borderId="7" xfId="1" applyBorder="1"/>
    <xf numFmtId="0" fontId="1" fillId="0" borderId="6" xfId="1" applyBorder="1"/>
    <xf numFmtId="0" fontId="1" fillId="0" borderId="5" xfId="1" applyBorder="1"/>
    <xf numFmtId="0" fontId="24" fillId="0" borderId="0" xfId="1" applyFont="1" applyAlignment="1">
      <alignment horizontal="center"/>
    </xf>
    <xf numFmtId="0" fontId="1" fillId="0" borderId="4" xfId="1" applyBorder="1"/>
    <xf numFmtId="0" fontId="17" fillId="0" borderId="5" xfId="1" applyFont="1" applyBorder="1"/>
    <xf numFmtId="0" fontId="17" fillId="0" borderId="0" xfId="1" applyFont="1" applyAlignment="1">
      <alignment horizontal="center"/>
    </xf>
    <xf numFmtId="0" fontId="25" fillId="0" borderId="0" xfId="1" applyFont="1" applyAlignment="1">
      <alignment horizontal="center"/>
    </xf>
    <xf numFmtId="0" fontId="25" fillId="0" borderId="0" xfId="1" applyFont="1"/>
    <xf numFmtId="166" fontId="25" fillId="0" borderId="0" xfId="1" applyNumberFormat="1" applyFont="1"/>
    <xf numFmtId="2" fontId="17" fillId="0" borderId="0" xfId="1" applyNumberFormat="1" applyFont="1"/>
    <xf numFmtId="0" fontId="17" fillId="0" borderId="4" xfId="1" applyFont="1" applyBorder="1"/>
    <xf numFmtId="0" fontId="1" fillId="0" borderId="0" xfId="1" applyAlignment="1">
      <alignment horizontal="center"/>
    </xf>
    <xf numFmtId="2" fontId="1" fillId="0" borderId="0" xfId="1" applyNumberFormat="1"/>
    <xf numFmtId="0" fontId="24" fillId="0" borderId="0" xfId="0" applyFont="1" applyAlignment="1">
      <alignment horizontal="center"/>
    </xf>
    <xf numFmtId="0" fontId="25" fillId="0" borderId="4" xfId="1" applyFont="1" applyBorder="1"/>
    <xf numFmtId="0" fontId="24" fillId="0" borderId="0" xfId="1" applyFont="1" applyAlignment="1">
      <alignment horizontal="center" vertical="center"/>
    </xf>
    <xf numFmtId="0" fontId="25" fillId="0" borderId="5" xfId="1" applyFont="1" applyBorder="1"/>
    <xf numFmtId="0" fontId="24" fillId="0" borderId="5" xfId="1" applyFont="1" applyBorder="1"/>
    <xf numFmtId="0" fontId="24" fillId="0" borderId="0" xfId="0" applyFont="1" applyAlignment="1">
      <alignment horizontal="center" vertical="center"/>
    </xf>
    <xf numFmtId="0" fontId="25" fillId="0" borderId="5" xfId="0" applyFont="1" applyBorder="1"/>
    <xf numFmtId="0" fontId="25" fillId="0" borderId="0" xfId="0" applyFont="1" applyAlignment="1">
      <alignment horizontal="center"/>
    </xf>
    <xf numFmtId="0" fontId="25" fillId="0" borderId="0" xfId="0" applyFont="1"/>
    <xf numFmtId="164" fontId="17" fillId="0" borderId="0" xfId="0" applyNumberFormat="1" applyFont="1"/>
    <xf numFmtId="0" fontId="25" fillId="0" borderId="4" xfId="0" applyFont="1" applyBorder="1"/>
    <xf numFmtId="0" fontId="24" fillId="0" borderId="0" xfId="1" applyFont="1"/>
    <xf numFmtId="165" fontId="25" fillId="0" borderId="0" xfId="1" applyNumberFormat="1" applyFont="1"/>
    <xf numFmtId="0" fontId="24" fillId="0" borderId="3" xfId="1" applyFont="1" applyBorder="1"/>
    <xf numFmtId="0" fontId="24" fillId="0" borderId="2" xfId="1" applyFont="1" applyBorder="1" applyAlignment="1">
      <alignment horizontal="center"/>
    </xf>
    <xf numFmtId="0" fontId="1" fillId="0" borderId="2" xfId="1" applyBorder="1"/>
    <xf numFmtId="0" fontId="1" fillId="0" borderId="1" xfId="1" applyBorder="1"/>
    <xf numFmtId="0" fontId="24" fillId="0" borderId="0" xfId="0" applyFont="1"/>
    <xf numFmtId="0" fontId="24" fillId="0" borderId="5" xfId="0" applyFont="1" applyBorder="1"/>
    <xf numFmtId="0" fontId="24" fillId="0" borderId="0" xfId="1" applyFont="1" applyAlignment="1">
      <alignment horizontal="left" vertical="center"/>
    </xf>
    <xf numFmtId="173" fontId="25" fillId="0" borderId="0" xfId="0" applyNumberFormat="1" applyFont="1"/>
    <xf numFmtId="0" fontId="7" fillId="0" borderId="11" xfId="1" applyFont="1" applyBorder="1" applyAlignment="1">
      <alignment horizontal="left"/>
    </xf>
    <xf numFmtId="0" fontId="7" fillId="0" borderId="10" xfId="1" applyFont="1" applyBorder="1" applyAlignment="1">
      <alignment horizontal="left"/>
    </xf>
    <xf numFmtId="0" fontId="7" fillId="0" borderId="9" xfId="1" applyFont="1" applyBorder="1" applyAlignment="1">
      <alignment horizontal="left"/>
    </xf>
    <xf numFmtId="0" fontId="17" fillId="0" borderId="7" xfId="0" applyFont="1" applyBorder="1"/>
    <xf numFmtId="0" fontId="17" fillId="0" borderId="6" xfId="0" applyFont="1" applyBorder="1"/>
    <xf numFmtId="0" fontId="17" fillId="0" borderId="5" xfId="0" applyFont="1" applyBorder="1"/>
    <xf numFmtId="0" fontId="17" fillId="0" borderId="0" xfId="0" applyFont="1"/>
    <xf numFmtId="164" fontId="17" fillId="0" borderId="4" xfId="0" applyNumberFormat="1" applyFont="1" applyBorder="1"/>
    <xf numFmtId="0" fontId="17" fillId="0" borderId="3" xfId="0" applyFont="1" applyBorder="1"/>
    <xf numFmtId="164" fontId="1" fillId="0" borderId="0" xfId="1" applyNumberFormat="1"/>
    <xf numFmtId="0" fontId="4" fillId="0" borderId="1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" fontId="26" fillId="0" borderId="8" xfId="0" applyNumberFormat="1" applyFont="1" applyBorder="1"/>
    <xf numFmtId="1" fontId="26" fillId="0" borderId="7" xfId="0" applyNumberFormat="1" applyFont="1" applyBorder="1"/>
    <xf numFmtId="1" fontId="26" fillId="0" borderId="6" xfId="0" applyNumberFormat="1" applyFont="1" applyBorder="1"/>
    <xf numFmtId="1" fontId="26" fillId="0" borderId="5" xfId="0" applyNumberFormat="1" applyFont="1" applyBorder="1"/>
    <xf numFmtId="1" fontId="26" fillId="0" borderId="0" xfId="0" applyNumberFormat="1" applyFont="1" applyBorder="1"/>
    <xf numFmtId="1" fontId="26" fillId="0" borderId="4" xfId="0" applyNumberFormat="1" applyFont="1" applyBorder="1"/>
    <xf numFmtId="1" fontId="26" fillId="0" borderId="3" xfId="0" applyNumberFormat="1" applyFont="1" applyBorder="1"/>
    <xf numFmtId="1" fontId="26" fillId="0" borderId="2" xfId="0" applyNumberFormat="1" applyFont="1" applyBorder="1"/>
    <xf numFmtId="1" fontId="26" fillId="0" borderId="1" xfId="0" applyNumberFormat="1" applyFont="1" applyBorder="1"/>
    <xf numFmtId="1" fontId="0" fillId="0" borderId="6" xfId="0" applyNumberFormat="1" applyBorder="1"/>
    <xf numFmtId="1" fontId="0" fillId="0" borderId="4" xfId="0" applyNumberFormat="1" applyBorder="1"/>
    <xf numFmtId="1" fontId="0" fillId="0" borderId="1" xfId="0" applyNumberFormat="1" applyBorder="1"/>
    <xf numFmtId="0" fontId="0" fillId="0" borderId="8" xfId="0" applyFont="1" applyBorder="1"/>
    <xf numFmtId="0" fontId="0" fillId="0" borderId="7" xfId="0" applyFont="1" applyBorder="1"/>
    <xf numFmtId="14" fontId="0" fillId="0" borderId="7" xfId="0" applyNumberFormat="1" applyFont="1" applyBorder="1"/>
    <xf numFmtId="0" fontId="0" fillId="0" borderId="6" xfId="0" applyFont="1" applyBorder="1"/>
    <xf numFmtId="0" fontId="0" fillId="0" borderId="5" xfId="0" applyFont="1" applyBorder="1"/>
    <xf numFmtId="0" fontId="0" fillId="0" borderId="0" xfId="0" applyFont="1" applyBorder="1"/>
    <xf numFmtId="14" fontId="0" fillId="0" borderId="0" xfId="0" applyNumberFormat="1" applyFont="1" applyBorder="1"/>
    <xf numFmtId="0" fontId="0" fillId="0" borderId="4" xfId="0" applyFont="1" applyBorder="1"/>
    <xf numFmtId="0" fontId="0" fillId="0" borderId="3" xfId="0" applyFont="1" applyBorder="1"/>
    <xf numFmtId="0" fontId="0" fillId="0" borderId="2" xfId="0" applyFont="1" applyBorder="1"/>
    <xf numFmtId="14" fontId="0" fillId="0" borderId="2" xfId="0" applyNumberFormat="1" applyFont="1" applyBorder="1"/>
    <xf numFmtId="0" fontId="0" fillId="0" borderId="1" xfId="0" applyFont="1" applyBorder="1"/>
    <xf numFmtId="0" fontId="0" fillId="0" borderId="11" xfId="0" applyFont="1" applyBorder="1"/>
    <xf numFmtId="0" fontId="0" fillId="0" borderId="10" xfId="0" applyFont="1" applyBorder="1"/>
    <xf numFmtId="0" fontId="0" fillId="0" borderId="9" xfId="0" applyFont="1" applyBorder="1"/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/>
    <xf numFmtId="14" fontId="1" fillId="0" borderId="0" xfId="0" applyNumberFormat="1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0" fontId="0" fillId="0" borderId="0" xfId="0" applyFill="1" applyBorder="1"/>
    <xf numFmtId="0" fontId="0" fillId="0" borderId="0" xfId="0" applyFont="1" applyFill="1" applyBorder="1"/>
    <xf numFmtId="14" fontId="0" fillId="0" borderId="0" xfId="0" applyNumberFormat="1" applyBorder="1"/>
    <xf numFmtId="14" fontId="0" fillId="0" borderId="2" xfId="0" applyNumberFormat="1" applyBorder="1"/>
    <xf numFmtId="164" fontId="16" fillId="0" borderId="0" xfId="0" applyNumberFormat="1" applyFont="1" applyAlignment="1">
      <alignment horizontal="left" vertical="top"/>
    </xf>
    <xf numFmtId="164" fontId="16" fillId="0" borderId="7" xfId="0" applyNumberFormat="1" applyFont="1" applyBorder="1" applyAlignment="1">
      <alignment horizontal="left" vertical="top"/>
    </xf>
    <xf numFmtId="164" fontId="16" fillId="0" borderId="2" xfId="0" applyNumberFormat="1" applyFont="1" applyBorder="1" applyAlignment="1">
      <alignment horizontal="left" vertical="top"/>
    </xf>
    <xf numFmtId="0" fontId="15" fillId="0" borderId="0" xfId="0" applyFont="1" applyBorder="1" applyAlignment="1">
      <alignment horizontal="left"/>
    </xf>
    <xf numFmtId="164" fontId="27" fillId="0" borderId="0" xfId="0" applyNumberFormat="1" applyFont="1" applyAlignment="1">
      <alignment horizontal="left" vertical="top"/>
    </xf>
    <xf numFmtId="164" fontId="27" fillId="0" borderId="22" xfId="0" applyNumberFormat="1" applyFont="1" applyBorder="1" applyAlignment="1">
      <alignment horizontal="left"/>
    </xf>
    <xf numFmtId="2" fontId="27" fillId="0" borderId="0" xfId="0" applyNumberFormat="1" applyFont="1" applyAlignment="1">
      <alignment horizontal="left"/>
    </xf>
    <xf numFmtId="2" fontId="27" fillId="0" borderId="22" xfId="0" applyNumberFormat="1" applyFont="1" applyBorder="1" applyAlignment="1">
      <alignment horizontal="left"/>
    </xf>
    <xf numFmtId="0" fontId="27" fillId="0" borderId="4" xfId="0" applyFont="1" applyBorder="1" applyAlignment="1">
      <alignment horizontal="left"/>
    </xf>
    <xf numFmtId="164" fontId="27" fillId="0" borderId="21" xfId="0" applyNumberFormat="1" applyFont="1" applyBorder="1" applyAlignment="1">
      <alignment horizontal="left"/>
    </xf>
    <xf numFmtId="2" fontId="27" fillId="0" borderId="7" xfId="0" applyNumberFormat="1" applyFont="1" applyBorder="1" applyAlignment="1">
      <alignment horizontal="left"/>
    </xf>
    <xf numFmtId="2" fontId="27" fillId="0" borderId="21" xfId="0" applyNumberFormat="1" applyFont="1" applyBorder="1" applyAlignment="1">
      <alignment horizontal="left"/>
    </xf>
    <xf numFmtId="0" fontId="27" fillId="0" borderId="6" xfId="0" applyFont="1" applyBorder="1" applyAlignment="1">
      <alignment horizontal="left"/>
    </xf>
    <xf numFmtId="164" fontId="27" fillId="0" borderId="23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3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22" xfId="0" applyFont="1" applyBorder="1" applyAlignment="1">
      <alignment horizontal="left"/>
    </xf>
    <xf numFmtId="0" fontId="4" fillId="0" borderId="22" xfId="0" applyFont="1" applyFill="1" applyBorder="1" applyAlignment="1">
      <alignment horizontal="left" vertical="center" wrapText="1"/>
    </xf>
    <xf numFmtId="0" fontId="2" fillId="0" borderId="23" xfId="0" applyFont="1" applyBorder="1" applyAlignment="1">
      <alignment horizontal="left"/>
    </xf>
    <xf numFmtId="0" fontId="15" fillId="0" borderId="21" xfId="0" applyFont="1" applyBorder="1"/>
    <xf numFmtId="0" fontId="15" fillId="0" borderId="0" xfId="0" applyFont="1" applyBorder="1"/>
    <xf numFmtId="0" fontId="4" fillId="0" borderId="0" xfId="0" applyFont="1" applyAlignment="1">
      <alignment horizontal="left"/>
    </xf>
    <xf numFmtId="0" fontId="4" fillId="0" borderId="7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21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wrapText="1"/>
    </xf>
    <xf numFmtId="0" fontId="6" fillId="0" borderId="21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4" xfId="0" applyFont="1" applyBorder="1" applyAlignment="1">
      <alignment horizontal="left" vertical="center"/>
    </xf>
    <xf numFmtId="0" fontId="6" fillId="0" borderId="22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/>
    </xf>
    <xf numFmtId="0" fontId="6" fillId="0" borderId="21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6" fillId="0" borderId="22" xfId="0" applyFont="1" applyBorder="1" applyAlignment="1">
      <alignment horizontal="left" vertical="center"/>
    </xf>
    <xf numFmtId="0" fontId="6" fillId="0" borderId="2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6" fillId="0" borderId="2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23" xfId="0" applyFont="1" applyBorder="1" applyAlignment="1">
      <alignment horizontal="left"/>
    </xf>
    <xf numFmtId="0" fontId="6" fillId="0" borderId="24" xfId="0" applyFont="1" applyBorder="1" applyAlignment="1">
      <alignment horizontal="left" vertical="center"/>
    </xf>
    <xf numFmtId="0" fontId="29" fillId="0" borderId="0" xfId="0" applyFont="1" applyFill="1" applyBorder="1" applyAlignment="1">
      <alignment horizontal="left" vertical="center" wrapText="1"/>
    </xf>
    <xf numFmtId="0" fontId="27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27" fillId="0" borderId="21" xfId="0" applyFont="1" applyBorder="1" applyAlignment="1">
      <alignment horizontal="left" wrapText="1"/>
    </xf>
    <xf numFmtId="0" fontId="27" fillId="0" borderId="8" xfId="0" applyFont="1" applyBorder="1" applyAlignment="1">
      <alignment horizontal="left" wrapText="1"/>
    </xf>
    <xf numFmtId="0" fontId="27" fillId="0" borderId="6" xfId="0" applyFont="1" applyBorder="1" applyAlignment="1">
      <alignment horizontal="left" vertical="center"/>
    </xf>
    <xf numFmtId="0" fontId="27" fillId="0" borderId="21" xfId="0" applyFont="1" applyBorder="1" applyAlignment="1">
      <alignment horizontal="left" vertical="center" wrapText="1"/>
    </xf>
    <xf numFmtId="0" fontId="27" fillId="0" borderId="24" xfId="0" applyFont="1" applyBorder="1" applyAlignment="1">
      <alignment horizontal="left" wrapText="1"/>
    </xf>
    <xf numFmtId="0" fontId="27" fillId="0" borderId="25" xfId="0" applyFont="1" applyBorder="1" applyAlignment="1">
      <alignment horizontal="left" wrapText="1"/>
    </xf>
    <xf numFmtId="0" fontId="27" fillId="0" borderId="26" xfId="0" applyFont="1" applyBorder="1" applyAlignment="1">
      <alignment horizontal="left" vertical="center"/>
    </xf>
    <xf numFmtId="0" fontId="27" fillId="0" borderId="24" xfId="0" applyFont="1" applyBorder="1" applyAlignment="1">
      <alignment horizontal="left" vertical="center" wrapText="1"/>
    </xf>
    <xf numFmtId="0" fontId="27" fillId="0" borderId="27" xfId="0" applyFont="1" applyBorder="1" applyAlignment="1">
      <alignment horizontal="left" vertical="center"/>
    </xf>
    <xf numFmtId="0" fontId="27" fillId="0" borderId="22" xfId="0" applyFont="1" applyBorder="1" applyAlignment="1">
      <alignment horizontal="left"/>
    </xf>
    <xf numFmtId="0" fontId="27" fillId="0" borderId="22" xfId="0" applyFont="1" applyBorder="1" applyAlignment="1">
      <alignment horizontal="left" vertical="center"/>
    </xf>
    <xf numFmtId="0" fontId="27" fillId="0" borderId="7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24" xfId="0" applyFont="1" applyBorder="1" applyAlignment="1">
      <alignment horizontal="left" vertical="center"/>
    </xf>
    <xf numFmtId="0" fontId="27" fillId="0" borderId="2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15" fillId="0" borderId="7" xfId="0" applyFont="1" applyBorder="1"/>
    <xf numFmtId="0" fontId="15" fillId="0" borderId="6" xfId="0" applyFont="1" applyBorder="1"/>
    <xf numFmtId="0" fontId="15" fillId="0" borderId="21" xfId="0" applyFont="1" applyBorder="1" applyAlignment="1">
      <alignment horizontal="left" wrapText="1"/>
    </xf>
    <xf numFmtId="0" fontId="15" fillId="0" borderId="8" xfId="0" applyFont="1" applyBorder="1" applyAlignment="1">
      <alignment horizontal="left" wrapText="1"/>
    </xf>
    <xf numFmtId="0" fontId="15" fillId="0" borderId="6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wrapText="1"/>
    </xf>
    <xf numFmtId="0" fontId="15" fillId="0" borderId="3" xfId="0" applyFont="1" applyBorder="1" applyAlignment="1">
      <alignment horizontal="left" wrapText="1"/>
    </xf>
    <xf numFmtId="0" fontId="15" fillId="0" borderId="1" xfId="0" applyFont="1" applyBorder="1" applyAlignment="1">
      <alignment horizontal="left" vertical="center"/>
    </xf>
    <xf numFmtId="0" fontId="15" fillId="0" borderId="23" xfId="0" applyFont="1" applyBorder="1" applyAlignment="1">
      <alignment horizontal="left" vertical="center" wrapText="1"/>
    </xf>
    <xf numFmtId="0" fontId="15" fillId="0" borderId="2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22" xfId="0" applyFont="1" applyBorder="1" applyAlignment="1">
      <alignment horizontal="left" vertical="center" wrapText="1"/>
    </xf>
    <xf numFmtId="0" fontId="15" fillId="0" borderId="21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6" xfId="0" applyFont="1" applyBorder="1" applyAlignment="1">
      <alignment horizontal="left"/>
    </xf>
    <xf numFmtId="0" fontId="15" fillId="0" borderId="23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11" xfId="0" applyFont="1" applyBorder="1"/>
    <xf numFmtId="0" fontId="15" fillId="0" borderId="8" xfId="0" applyFont="1" applyBorder="1"/>
  </cellXfs>
  <cellStyles count="3">
    <cellStyle name="Normal" xfId="0" builtinId="0"/>
    <cellStyle name="Normal 2" xfId="1" xr:uid="{4C049D3D-06AE-3F47-8578-F0F797CA2925}"/>
    <cellStyle name="Percent" xfId="2" builtinId="5"/>
  </cellStyles>
  <dxfs count="6"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theme="4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TGFbeta</a:t>
            </a:r>
            <a:r>
              <a:rPr lang="en-US" baseline="0"/>
              <a:t> standards</a:t>
            </a:r>
            <a:endParaRPr lang="en-US"/>
          </a:p>
        </c:rich>
      </c:tx>
      <c:layout>
        <c:manualLayout>
          <c:xMode val="edge"/>
          <c:yMode val="edge"/>
          <c:x val="2.5743809503704803E-2"/>
          <c:y val="3.703703703703703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3.9300204766629369E-2"/>
                  <c:y val="-0.2047619568387285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'[1]End point'!$B$80:$B$84</c:f>
              <c:numCache>
                <c:formatCode>General</c:formatCode>
                <c:ptCount val="5"/>
                <c:pt idx="0">
                  <c:v>250</c:v>
                </c:pt>
                <c:pt idx="1">
                  <c:v>125</c:v>
                </c:pt>
                <c:pt idx="2">
                  <c:v>62.5</c:v>
                </c:pt>
                <c:pt idx="3">
                  <c:v>31.25</c:v>
                </c:pt>
                <c:pt idx="4">
                  <c:v>0</c:v>
                </c:pt>
              </c:numCache>
            </c:numRef>
          </c:xVal>
          <c:yVal>
            <c:numRef>
              <c:f>'[1]End point'!$E$80:$E$84</c:f>
              <c:numCache>
                <c:formatCode>General</c:formatCode>
                <c:ptCount val="5"/>
                <c:pt idx="0">
                  <c:v>1.8959999999999999</c:v>
                </c:pt>
                <c:pt idx="1">
                  <c:v>1.444</c:v>
                </c:pt>
                <c:pt idx="2">
                  <c:v>0.84549999999999992</c:v>
                </c:pt>
                <c:pt idx="3">
                  <c:v>0.63549999999999995</c:v>
                </c:pt>
                <c:pt idx="4">
                  <c:v>0.23649999999999999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D6-4843-88B0-B1E4A7F78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87030880"/>
        <c:axId val="687024720"/>
      </c:scatterChart>
      <c:valAx>
        <c:axId val="687030880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024720"/>
        <c:crosses val="autoZero"/>
        <c:crossBetween val="midCat"/>
      </c:valAx>
      <c:valAx>
        <c:axId val="687024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870308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260350</xdr:colOff>
      <xdr:row>71</xdr:row>
      <xdr:rowOff>177800</xdr:rowOff>
    </xdr:from>
    <xdr:to>
      <xdr:col>12</xdr:col>
      <xdr:colOff>120650</xdr:colOff>
      <xdr:row>86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F4F1EA-DDD1-E243-BD7B-7D73A3A757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dolenehas/Downloads/ND108%20ELISA-TGFb1%20mouse%20(3).xlsx" TargetMode="External"/><Relationship Id="rId1" Type="http://schemas.openxmlformats.org/officeDocument/2006/relationships/externalLinkPath" Target="/Users/dolenehas/Downloads/ND108%20ELISA-TGFb1%20mouse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nd point"/>
      <sheetName val="Sheet2"/>
      <sheetName val="Sheet1"/>
    </sheetNames>
    <sheetDataSet>
      <sheetData sheetId="0">
        <row r="80">
          <cell r="B80">
            <v>250</v>
          </cell>
          <cell r="E80">
            <v>1.8959999999999999</v>
          </cell>
        </row>
        <row r="81">
          <cell r="B81">
            <v>125</v>
          </cell>
          <cell r="E81">
            <v>1.444</v>
          </cell>
        </row>
        <row r="82">
          <cell r="B82">
            <v>62.5</v>
          </cell>
          <cell r="E82">
            <v>0.84549999999999992</v>
          </cell>
        </row>
        <row r="83">
          <cell r="B83">
            <v>31.25</v>
          </cell>
          <cell r="E83">
            <v>0.63549999999999995</v>
          </cell>
        </row>
        <row r="84">
          <cell r="B84">
            <v>0</v>
          </cell>
          <cell r="E84">
            <v>0.23649999999999999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06A599-4350-5741-95CA-BB8C68051F9A}">
  <dimension ref="B1:BF80"/>
  <sheetViews>
    <sheetView workbookViewId="0">
      <selection activeCell="B32" sqref="B32"/>
    </sheetView>
  </sheetViews>
  <sheetFormatPr baseColWidth="10" defaultRowHeight="14" x14ac:dyDescent="0.15"/>
  <cols>
    <col min="1" max="1" width="4.5" style="1" customWidth="1"/>
    <col min="2" max="2" width="38.1640625" style="1" customWidth="1"/>
    <col min="3" max="16384" width="10.83203125" style="1"/>
  </cols>
  <sheetData>
    <row r="1" spans="2:58" s="3" customFormat="1" ht="15" thickBot="1" x14ac:dyDescent="0.2">
      <c r="B1" s="2" t="s">
        <v>173</v>
      </c>
    </row>
    <row r="2" spans="2:58" s="3" customFormat="1" ht="15" thickBot="1" x14ac:dyDescent="0.2">
      <c r="B2" s="349" t="s">
        <v>172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0"/>
      <c r="V2" s="350"/>
      <c r="W2" s="350"/>
      <c r="X2" s="350"/>
      <c r="Y2" s="350"/>
      <c r="Z2" s="350"/>
      <c r="AA2" s="350"/>
      <c r="AB2" s="350"/>
      <c r="AC2" s="350"/>
      <c r="AD2" s="350"/>
      <c r="AE2" s="350"/>
      <c r="AF2" s="350"/>
      <c r="AG2" s="350"/>
      <c r="AH2" s="350"/>
      <c r="AI2" s="350"/>
      <c r="AJ2" s="350"/>
      <c r="AK2" s="350"/>
      <c r="AL2" s="350"/>
      <c r="AM2" s="350"/>
      <c r="AN2" s="350"/>
      <c r="AO2" s="350"/>
      <c r="AP2" s="350"/>
      <c r="AQ2" s="350"/>
      <c r="AR2" s="350"/>
      <c r="AS2" s="350"/>
      <c r="AT2" s="350"/>
      <c r="AU2" s="350"/>
      <c r="AV2" s="350"/>
      <c r="AW2" s="350"/>
      <c r="AX2" s="350"/>
      <c r="AY2" s="350"/>
      <c r="AZ2" s="350"/>
      <c r="BA2" s="350"/>
      <c r="BB2" s="350"/>
      <c r="BC2" s="350"/>
      <c r="BD2" s="350"/>
      <c r="BE2" s="350"/>
      <c r="BF2" s="351"/>
    </row>
    <row r="3" spans="2:58" s="3" customFormat="1" x14ac:dyDescent="0.15">
      <c r="B3" s="28" t="s">
        <v>171</v>
      </c>
      <c r="C3" s="6" t="s">
        <v>60</v>
      </c>
      <c r="D3" s="6" t="s">
        <v>49</v>
      </c>
      <c r="E3" s="29" t="s">
        <v>59</v>
      </c>
      <c r="F3" s="29" t="s">
        <v>58</v>
      </c>
      <c r="G3" s="29" t="s">
        <v>57</v>
      </c>
      <c r="H3" s="29" t="s">
        <v>170</v>
      </c>
      <c r="I3" s="29" t="s">
        <v>169</v>
      </c>
      <c r="J3" s="29" t="s">
        <v>168</v>
      </c>
      <c r="K3" s="29" t="s">
        <v>167</v>
      </c>
      <c r="L3" s="29" t="s">
        <v>166</v>
      </c>
      <c r="M3" s="29" t="s">
        <v>165</v>
      </c>
      <c r="N3" s="29" t="s">
        <v>164</v>
      </c>
      <c r="O3" s="29" t="s">
        <v>163</v>
      </c>
      <c r="P3" s="29" t="s">
        <v>162</v>
      </c>
      <c r="Q3" s="29" t="s">
        <v>161</v>
      </c>
      <c r="R3" s="29" t="s">
        <v>160</v>
      </c>
      <c r="S3" s="29" t="s">
        <v>159</v>
      </c>
      <c r="T3" s="29" t="s">
        <v>158</v>
      </c>
      <c r="U3" s="29" t="s">
        <v>56</v>
      </c>
      <c r="V3" s="29" t="s">
        <v>157</v>
      </c>
      <c r="W3" s="29" t="s">
        <v>156</v>
      </c>
      <c r="X3" s="29" t="s">
        <v>155</v>
      </c>
      <c r="Y3" s="29" t="s">
        <v>154</v>
      </c>
      <c r="Z3" s="29" t="s">
        <v>153</v>
      </c>
      <c r="AA3" s="29" t="s">
        <v>152</v>
      </c>
      <c r="AB3" s="29" t="s">
        <v>151</v>
      </c>
      <c r="AC3" s="29" t="s">
        <v>150</v>
      </c>
      <c r="AD3" s="29" t="s">
        <v>149</v>
      </c>
      <c r="AE3" s="29" t="s">
        <v>148</v>
      </c>
      <c r="AF3" s="29" t="s">
        <v>147</v>
      </c>
      <c r="AG3" s="29" t="s">
        <v>146</v>
      </c>
      <c r="AH3" s="29" t="s">
        <v>145</v>
      </c>
      <c r="AI3" s="29" t="s">
        <v>144</v>
      </c>
      <c r="AJ3" s="29" t="s">
        <v>143</v>
      </c>
      <c r="AK3" s="29" t="s">
        <v>142</v>
      </c>
      <c r="AL3" s="29" t="s">
        <v>141</v>
      </c>
      <c r="AM3" s="29" t="s">
        <v>140</v>
      </c>
      <c r="AN3" s="29" t="s">
        <v>139</v>
      </c>
      <c r="AO3" s="29" t="s">
        <v>138</v>
      </c>
      <c r="AP3" s="29" t="s">
        <v>137</v>
      </c>
      <c r="AQ3" s="29" t="s">
        <v>136</v>
      </c>
      <c r="AR3" s="29" t="s">
        <v>135</v>
      </c>
      <c r="AS3" s="29" t="s">
        <v>134</v>
      </c>
      <c r="AT3" s="29" t="s">
        <v>133</v>
      </c>
      <c r="AU3" s="29" t="s">
        <v>132</v>
      </c>
      <c r="AV3" s="29" t="s">
        <v>131</v>
      </c>
      <c r="AW3" s="29" t="s">
        <v>130</v>
      </c>
      <c r="AX3" s="29" t="s">
        <v>129</v>
      </c>
      <c r="AY3" s="29" t="s">
        <v>128</v>
      </c>
      <c r="AZ3" s="29" t="s">
        <v>127</v>
      </c>
      <c r="BA3" s="29" t="s">
        <v>126</v>
      </c>
      <c r="BB3" s="29" t="s">
        <v>125</v>
      </c>
      <c r="BC3" s="29" t="s">
        <v>124</v>
      </c>
      <c r="BD3" s="29" t="s">
        <v>123</v>
      </c>
      <c r="BE3" s="29" t="s">
        <v>122</v>
      </c>
      <c r="BF3" s="30" t="s">
        <v>121</v>
      </c>
    </row>
    <row r="4" spans="2:58" s="3" customFormat="1" x14ac:dyDescent="0.15">
      <c r="B4" s="11" t="s">
        <v>120</v>
      </c>
      <c r="C4" s="31" t="s">
        <v>1</v>
      </c>
      <c r="D4" s="31" t="s">
        <v>23</v>
      </c>
      <c r="E4" s="3">
        <v>2.3877999999999999</v>
      </c>
      <c r="F4" s="3">
        <v>0.30099999999999999</v>
      </c>
      <c r="G4" s="3">
        <v>0.126</v>
      </c>
      <c r="H4" s="3">
        <v>98.414900000000003</v>
      </c>
      <c r="I4" s="3">
        <v>1.9659</v>
      </c>
      <c r="J4" s="3">
        <v>3.8334000000000001</v>
      </c>
      <c r="K4" s="3">
        <v>5.16E-2</v>
      </c>
      <c r="L4" s="3">
        <v>0.25509999999999999</v>
      </c>
      <c r="M4" s="3">
        <v>9.2200000000000004E-2</v>
      </c>
      <c r="N4" s="3">
        <v>1.7399999999999999E-2</v>
      </c>
      <c r="O4" s="3">
        <v>8.9499999999999996E-2</v>
      </c>
      <c r="P4" s="3">
        <v>185.24619999999999</v>
      </c>
      <c r="Q4" s="3">
        <v>1084.377</v>
      </c>
      <c r="R4" s="3" t="s">
        <v>68</v>
      </c>
      <c r="S4" s="3">
        <v>2.3565999999999998</v>
      </c>
      <c r="T4" s="3">
        <v>0.29160000000000003</v>
      </c>
      <c r="U4" s="3">
        <v>0.1237</v>
      </c>
      <c r="V4" s="3">
        <f t="shared" ref="V4:V12" si="0">U4*100</f>
        <v>12.370000000000001</v>
      </c>
      <c r="W4" s="3">
        <v>14.655200000000001</v>
      </c>
      <c r="X4" s="3">
        <v>50.265999999999998</v>
      </c>
      <c r="Y4" s="3">
        <v>3.1093999999999999</v>
      </c>
      <c r="Z4" s="3">
        <v>3.9800000000000002E-2</v>
      </c>
      <c r="AA4" s="3">
        <v>0.28179999999999999</v>
      </c>
      <c r="AB4" s="3">
        <v>1.3955</v>
      </c>
      <c r="AC4" s="3">
        <v>0.28949999999999998</v>
      </c>
      <c r="AD4" s="3">
        <v>0.40389999999999998</v>
      </c>
      <c r="AE4" s="3">
        <v>0.29959999999999998</v>
      </c>
      <c r="AF4" s="3">
        <v>0.18190000000000001</v>
      </c>
      <c r="AG4" s="3">
        <v>-0.2248</v>
      </c>
      <c r="AH4" s="3">
        <v>1.3899999999999999E-2</v>
      </c>
      <c r="AI4" s="3">
        <v>-7.0000000000000007E-2</v>
      </c>
      <c r="AJ4" s="3">
        <v>-3.2099999999999997E-2</v>
      </c>
      <c r="AK4" s="3">
        <v>0.39650000000000002</v>
      </c>
      <c r="AL4" s="3">
        <v>-0.22720000000000001</v>
      </c>
      <c r="AM4" s="3">
        <v>-0.18720000000000001</v>
      </c>
      <c r="AN4" s="3">
        <v>-5.5199999999999999E-2</v>
      </c>
      <c r="AO4" s="3">
        <v>0.01</v>
      </c>
      <c r="AP4" s="3">
        <v>0.01</v>
      </c>
      <c r="AQ4" s="3">
        <v>0.01</v>
      </c>
      <c r="AR4" s="3">
        <v>228</v>
      </c>
      <c r="AS4" s="3">
        <v>208</v>
      </c>
      <c r="AT4" s="3">
        <v>96</v>
      </c>
      <c r="AU4" s="3">
        <v>905</v>
      </c>
      <c r="AV4" s="3">
        <v>672</v>
      </c>
      <c r="AW4" s="3">
        <v>48</v>
      </c>
      <c r="AX4" s="3">
        <v>200</v>
      </c>
      <c r="AY4" s="3" t="s">
        <v>105</v>
      </c>
      <c r="AZ4" s="3" t="s">
        <v>67</v>
      </c>
      <c r="BA4" s="3">
        <v>0</v>
      </c>
      <c r="BB4" s="3" t="s">
        <v>119</v>
      </c>
      <c r="BD4" s="3" t="s">
        <v>119</v>
      </c>
      <c r="BF4" s="12">
        <v>6508</v>
      </c>
    </row>
    <row r="5" spans="2:58" s="3" customFormat="1" x14ac:dyDescent="0.15">
      <c r="B5" s="11" t="s">
        <v>118</v>
      </c>
      <c r="C5" s="31" t="s">
        <v>1</v>
      </c>
      <c r="D5" s="31" t="s">
        <v>23</v>
      </c>
      <c r="E5" s="3">
        <v>2.4491000000000001</v>
      </c>
      <c r="F5" s="3">
        <v>0.29899999999999999</v>
      </c>
      <c r="G5" s="3">
        <v>0.1221</v>
      </c>
      <c r="H5" s="3">
        <v>78.394999999999996</v>
      </c>
      <c r="I5" s="3">
        <v>2.0337000000000001</v>
      </c>
      <c r="J5" s="3">
        <v>3.5611000000000002</v>
      </c>
      <c r="K5" s="3">
        <v>5.3999999999999999E-2</v>
      </c>
      <c r="L5" s="3">
        <v>0.27239999999999998</v>
      </c>
      <c r="M5" s="3">
        <v>8.8200000000000001E-2</v>
      </c>
      <c r="N5" s="3">
        <v>1.6899999999999998E-2</v>
      </c>
      <c r="O5" s="3">
        <v>8.4199999999999997E-2</v>
      </c>
      <c r="P5" s="3">
        <v>182.71539999999999</v>
      </c>
      <c r="Q5" s="3">
        <v>1093.797</v>
      </c>
      <c r="R5" s="3" t="s">
        <v>68</v>
      </c>
      <c r="S5" s="3">
        <v>2.4211999999999998</v>
      </c>
      <c r="T5" s="3">
        <v>0.2913</v>
      </c>
      <c r="U5" s="3">
        <v>0.1203</v>
      </c>
      <c r="V5" s="3">
        <f t="shared" si="0"/>
        <v>12.030000000000001</v>
      </c>
      <c r="W5" s="3">
        <v>13.771100000000001</v>
      </c>
      <c r="X5" s="3">
        <v>47.279800000000002</v>
      </c>
      <c r="Y5" s="3">
        <v>2.8437999999999999</v>
      </c>
      <c r="Z5" s="3">
        <v>4.2299999999999997E-2</v>
      </c>
      <c r="AA5" s="3">
        <v>0.30930000000000002</v>
      </c>
      <c r="AB5" s="3">
        <v>1.3534999999999999</v>
      </c>
      <c r="AC5" s="3">
        <v>0.31990000000000002</v>
      </c>
      <c r="AD5" s="3">
        <v>0.43290000000000001</v>
      </c>
      <c r="AE5" s="3">
        <v>0.32800000000000001</v>
      </c>
      <c r="AF5" s="3">
        <v>0.12959999999999999</v>
      </c>
      <c r="AG5" s="3">
        <v>-0.29239999999999999</v>
      </c>
      <c r="AH5" s="3">
        <v>-4.1000000000000003E-3</v>
      </c>
      <c r="AI5" s="3">
        <v>3.5099999999999999E-2</v>
      </c>
      <c r="AJ5" s="3">
        <v>9.4999999999999998E-3</v>
      </c>
      <c r="AK5" s="3">
        <v>0.43140000000000001</v>
      </c>
      <c r="AL5" s="3">
        <v>-0.29870000000000002</v>
      </c>
      <c r="AM5" s="3">
        <v>-0.13270000000000001</v>
      </c>
      <c r="AN5" s="3">
        <v>2.7199999999999998E-2</v>
      </c>
      <c r="AO5" s="3">
        <v>0.01</v>
      </c>
      <c r="AP5" s="3">
        <v>0.01</v>
      </c>
      <c r="AQ5" s="3">
        <v>0.01</v>
      </c>
      <c r="AR5" s="3">
        <v>236</v>
      </c>
      <c r="AS5" s="3">
        <v>208</v>
      </c>
      <c r="AT5" s="3">
        <v>96</v>
      </c>
      <c r="AU5" s="3">
        <v>602</v>
      </c>
      <c r="AV5" s="3">
        <v>162</v>
      </c>
      <c r="AW5" s="3">
        <v>68</v>
      </c>
      <c r="AX5" s="3">
        <v>200</v>
      </c>
      <c r="AY5" s="3" t="s">
        <v>105</v>
      </c>
      <c r="AZ5" s="3" t="s">
        <v>67</v>
      </c>
      <c r="BA5" s="3">
        <v>0</v>
      </c>
      <c r="BB5" s="3" t="s">
        <v>117</v>
      </c>
      <c r="BD5" s="3" t="s">
        <v>117</v>
      </c>
      <c r="BF5" s="12">
        <v>6508</v>
      </c>
    </row>
    <row r="6" spans="2:58" s="3" customFormat="1" x14ac:dyDescent="0.15">
      <c r="B6" s="11" t="s">
        <v>116</v>
      </c>
      <c r="C6" s="31" t="s">
        <v>1</v>
      </c>
      <c r="D6" s="31" t="s">
        <v>23</v>
      </c>
      <c r="E6" s="3">
        <v>2.4514999999999998</v>
      </c>
      <c r="F6" s="3">
        <v>0.27779999999999999</v>
      </c>
      <c r="G6" s="3">
        <v>0.1133</v>
      </c>
      <c r="H6" s="3">
        <v>47.114400000000003</v>
      </c>
      <c r="I6" s="3">
        <v>2.3237000000000001</v>
      </c>
      <c r="J6" s="3">
        <v>3.5036999999999998</v>
      </c>
      <c r="K6" s="3">
        <v>6.2100000000000002E-2</v>
      </c>
      <c r="L6" s="3">
        <v>0.2828</v>
      </c>
      <c r="M6" s="3">
        <v>8.7499999999999994E-2</v>
      </c>
      <c r="N6" s="3">
        <v>2.4199999999999999E-2</v>
      </c>
      <c r="O6" s="3">
        <v>8.8300000000000003E-2</v>
      </c>
      <c r="P6" s="3">
        <v>170.55359999999999</v>
      </c>
      <c r="Q6" s="3">
        <v>1115.239</v>
      </c>
      <c r="R6" s="3" t="s">
        <v>68</v>
      </c>
      <c r="S6" s="3">
        <v>2.4215</v>
      </c>
      <c r="T6" s="3">
        <v>0.27039999999999997</v>
      </c>
      <c r="U6" s="3">
        <v>0.11169999999999999</v>
      </c>
      <c r="V6" s="3">
        <f t="shared" si="0"/>
        <v>11.17</v>
      </c>
      <c r="W6" s="3">
        <v>11.7103</v>
      </c>
      <c r="X6" s="3">
        <v>43.307400000000001</v>
      </c>
      <c r="Y6" s="3">
        <v>2.4178999999999999</v>
      </c>
      <c r="Z6" s="3">
        <v>4.6199999999999998E-2</v>
      </c>
      <c r="AA6" s="3">
        <v>0.3674</v>
      </c>
      <c r="AB6" s="3">
        <v>1.4621999999999999</v>
      </c>
      <c r="AC6" s="3">
        <v>0.34889999999999999</v>
      </c>
      <c r="AD6" s="3">
        <v>0.51019999999999999</v>
      </c>
      <c r="AE6" s="3">
        <v>0.4214</v>
      </c>
      <c r="AF6" s="3">
        <v>0.32750000000000001</v>
      </c>
      <c r="AG6" s="3">
        <v>-9.9299999999999999E-2</v>
      </c>
      <c r="AH6" s="3">
        <v>6.8099999999999994E-2</v>
      </c>
      <c r="AI6" s="3">
        <v>-9.8100000000000007E-2</v>
      </c>
      <c r="AJ6" s="3">
        <v>1.95E-2</v>
      </c>
      <c r="AK6" s="3">
        <v>0.50029999999999997</v>
      </c>
      <c r="AL6" s="3">
        <v>0.1207</v>
      </c>
      <c r="AM6" s="3">
        <v>0.4037</v>
      </c>
      <c r="AN6" s="3">
        <v>7.9000000000000008E-3</v>
      </c>
      <c r="AO6" s="3">
        <v>0.01</v>
      </c>
      <c r="AP6" s="3">
        <v>0.01</v>
      </c>
      <c r="AQ6" s="3">
        <v>0.01</v>
      </c>
      <c r="AR6" s="3">
        <v>256</v>
      </c>
      <c r="AS6" s="3">
        <v>188</v>
      </c>
      <c r="AT6" s="3">
        <v>96</v>
      </c>
      <c r="AU6" s="3">
        <v>360</v>
      </c>
      <c r="AV6" s="3">
        <v>785</v>
      </c>
      <c r="AW6" s="3">
        <v>82</v>
      </c>
      <c r="AX6" s="3">
        <v>200</v>
      </c>
      <c r="AY6" s="3" t="s">
        <v>105</v>
      </c>
      <c r="AZ6" s="3" t="s">
        <v>67</v>
      </c>
      <c r="BA6" s="3">
        <v>0</v>
      </c>
      <c r="BB6" s="3" t="s">
        <v>115</v>
      </c>
      <c r="BD6" s="3" t="s">
        <v>115</v>
      </c>
      <c r="BF6" s="12">
        <v>6508</v>
      </c>
    </row>
    <row r="7" spans="2:58" s="3" customFormat="1" x14ac:dyDescent="0.15">
      <c r="B7" s="11" t="s">
        <v>114</v>
      </c>
      <c r="C7" s="31" t="s">
        <v>1</v>
      </c>
      <c r="D7" s="31" t="s">
        <v>23</v>
      </c>
      <c r="E7" s="3">
        <v>2.1745000000000001</v>
      </c>
      <c r="F7" s="3">
        <v>0.29239999999999999</v>
      </c>
      <c r="G7" s="3">
        <v>0.13450000000000001</v>
      </c>
      <c r="H7" s="3">
        <v>61.622599999999998</v>
      </c>
      <c r="I7" s="3">
        <v>2.1505000000000001</v>
      </c>
      <c r="J7" s="3">
        <v>3.6655000000000002</v>
      </c>
      <c r="K7" s="3">
        <v>6.5299999999999997E-2</v>
      </c>
      <c r="L7" s="3">
        <v>0.26889999999999997</v>
      </c>
      <c r="M7" s="3">
        <v>7.8299999999999995E-2</v>
      </c>
      <c r="N7" s="3">
        <v>2.2100000000000002E-2</v>
      </c>
      <c r="O7" s="3">
        <v>7.5499999999999998E-2</v>
      </c>
      <c r="P7" s="3">
        <v>198.60310000000001</v>
      </c>
      <c r="Q7" s="3">
        <v>1112.4271000000001</v>
      </c>
      <c r="R7" s="3" t="s">
        <v>68</v>
      </c>
      <c r="S7" s="3">
        <v>2.1461000000000001</v>
      </c>
      <c r="T7" s="3">
        <v>0.28549999999999998</v>
      </c>
      <c r="U7" s="3">
        <v>0.13300000000000001</v>
      </c>
      <c r="V7" s="3">
        <f t="shared" si="0"/>
        <v>13.3</v>
      </c>
      <c r="W7" s="3">
        <v>11.5124</v>
      </c>
      <c r="X7" s="3">
        <v>40.322899999999997</v>
      </c>
      <c r="Y7" s="3">
        <v>2.6821000000000002</v>
      </c>
      <c r="Z7" s="3">
        <v>4.9599999999999998E-2</v>
      </c>
      <c r="AA7" s="3">
        <v>0.32319999999999999</v>
      </c>
      <c r="AB7" s="3">
        <v>1.3267</v>
      </c>
      <c r="AC7" s="3">
        <v>0.33900000000000002</v>
      </c>
      <c r="AD7" s="3">
        <v>0.44979999999999998</v>
      </c>
      <c r="AE7" s="3">
        <v>0.35289999999999999</v>
      </c>
      <c r="AF7" s="3">
        <v>0.29039999999999999</v>
      </c>
      <c r="AG7" s="3">
        <v>0.17480000000000001</v>
      </c>
      <c r="AH7" s="3">
        <v>5.8999999999999999E-3</v>
      </c>
      <c r="AI7" s="3">
        <v>-3.95E-2</v>
      </c>
      <c r="AJ7" s="3">
        <v>5.0500000000000003E-2</v>
      </c>
      <c r="AK7" s="3">
        <v>0.44519999999999998</v>
      </c>
      <c r="AL7" s="3">
        <v>-0.1794</v>
      </c>
      <c r="AM7" s="3">
        <v>0.29980000000000001</v>
      </c>
      <c r="AN7" s="3">
        <v>-4.99E-2</v>
      </c>
      <c r="AO7" s="3">
        <v>0.01</v>
      </c>
      <c r="AP7" s="3">
        <v>0.01</v>
      </c>
      <c r="AQ7" s="3">
        <v>0.01</v>
      </c>
      <c r="AR7" s="3">
        <v>236</v>
      </c>
      <c r="AS7" s="3">
        <v>184</v>
      </c>
      <c r="AT7" s="3">
        <v>96</v>
      </c>
      <c r="AU7" s="3">
        <v>277</v>
      </c>
      <c r="AV7" s="3">
        <v>752</v>
      </c>
      <c r="AW7" s="3">
        <v>71</v>
      </c>
      <c r="AX7" s="3">
        <v>200</v>
      </c>
      <c r="AY7" s="3" t="s">
        <v>105</v>
      </c>
      <c r="AZ7" s="3" t="s">
        <v>67</v>
      </c>
      <c r="BA7" s="3">
        <v>0</v>
      </c>
      <c r="BB7" s="3" t="s">
        <v>113</v>
      </c>
      <c r="BD7" s="3" t="s">
        <v>113</v>
      </c>
      <c r="BF7" s="12">
        <v>6508</v>
      </c>
    </row>
    <row r="8" spans="2:58" s="3" customFormat="1" x14ac:dyDescent="0.15">
      <c r="B8" s="11" t="s">
        <v>112</v>
      </c>
      <c r="C8" s="31" t="s">
        <v>1</v>
      </c>
      <c r="D8" s="31" t="s">
        <v>23</v>
      </c>
      <c r="E8" s="3">
        <v>2.3923000000000001</v>
      </c>
      <c r="F8" s="3">
        <v>0.31159999999999999</v>
      </c>
      <c r="G8" s="3">
        <v>0.13020000000000001</v>
      </c>
      <c r="H8" s="3">
        <v>103.8751</v>
      </c>
      <c r="I8" s="3">
        <v>1.8582000000000001</v>
      </c>
      <c r="J8" s="3">
        <v>4.1576000000000004</v>
      </c>
      <c r="K8" s="3">
        <v>4.9000000000000002E-2</v>
      </c>
      <c r="L8" s="3">
        <v>0.23350000000000001</v>
      </c>
      <c r="M8" s="3">
        <v>6.7699999999999996E-2</v>
      </c>
      <c r="N8" s="3">
        <v>1.61E-2</v>
      </c>
      <c r="O8" s="3">
        <v>6.7000000000000004E-2</v>
      </c>
      <c r="P8" s="3">
        <v>193.47120000000001</v>
      </c>
      <c r="Q8" s="3">
        <v>1076.9960000000001</v>
      </c>
      <c r="R8" s="3" t="s">
        <v>68</v>
      </c>
      <c r="S8" s="3">
        <v>2.3616999999999999</v>
      </c>
      <c r="T8" s="3">
        <v>0.30299999999999999</v>
      </c>
      <c r="U8" s="3">
        <v>0.1283</v>
      </c>
      <c r="V8" s="3">
        <f t="shared" si="0"/>
        <v>12.83</v>
      </c>
      <c r="W8" s="3">
        <v>15.8314</v>
      </c>
      <c r="X8" s="3">
        <v>52.253399999999999</v>
      </c>
      <c r="Y8" s="3">
        <v>3.3517000000000001</v>
      </c>
      <c r="Z8" s="3">
        <v>3.8300000000000001E-2</v>
      </c>
      <c r="AA8" s="3">
        <v>0.2601</v>
      </c>
      <c r="AB8" s="3">
        <v>1.4248000000000001</v>
      </c>
      <c r="AC8" s="3">
        <v>0.25769999999999998</v>
      </c>
      <c r="AD8" s="3">
        <v>0.36709999999999998</v>
      </c>
      <c r="AE8" s="3">
        <v>0.29559999999999997</v>
      </c>
      <c r="AF8" s="3">
        <v>0.2286</v>
      </c>
      <c r="AG8" s="3">
        <v>0.11550000000000001</v>
      </c>
      <c r="AH8" s="3">
        <v>-2.8000000000000001E-2</v>
      </c>
      <c r="AI8" s="3">
        <v>0.03</v>
      </c>
      <c r="AJ8" s="3">
        <v>2.9100000000000001E-2</v>
      </c>
      <c r="AK8" s="3">
        <v>0.36470000000000002</v>
      </c>
      <c r="AL8" s="3">
        <v>-0.13420000000000001</v>
      </c>
      <c r="AM8" s="3">
        <v>0.26319999999999999</v>
      </c>
      <c r="AN8" s="3">
        <v>-0.01</v>
      </c>
      <c r="AO8" s="3">
        <v>0.01</v>
      </c>
      <c r="AP8" s="3">
        <v>0.01</v>
      </c>
      <c r="AQ8" s="3">
        <v>0.01</v>
      </c>
      <c r="AR8" s="3">
        <v>264</v>
      </c>
      <c r="AS8" s="3">
        <v>180</v>
      </c>
      <c r="AT8" s="3">
        <v>96</v>
      </c>
      <c r="AU8" s="3">
        <v>948</v>
      </c>
      <c r="AV8" s="3">
        <v>867</v>
      </c>
      <c r="AW8" s="3">
        <v>57</v>
      </c>
      <c r="AX8" s="3">
        <v>200</v>
      </c>
      <c r="AY8" s="3" t="s">
        <v>105</v>
      </c>
      <c r="AZ8" s="3" t="s">
        <v>67</v>
      </c>
      <c r="BA8" s="3">
        <v>0</v>
      </c>
      <c r="BB8" s="3" t="s">
        <v>111</v>
      </c>
      <c r="BD8" s="3" t="s">
        <v>111</v>
      </c>
      <c r="BF8" s="12">
        <v>6508</v>
      </c>
    </row>
    <row r="9" spans="2:58" s="3" customFormat="1" x14ac:dyDescent="0.15">
      <c r="B9" s="11" t="s">
        <v>110</v>
      </c>
      <c r="C9" s="31" t="s">
        <v>1</v>
      </c>
      <c r="D9" s="31" t="s">
        <v>23</v>
      </c>
      <c r="E9" s="3">
        <v>2.464</v>
      </c>
      <c r="F9" s="3">
        <v>0.23350000000000001</v>
      </c>
      <c r="G9" s="3">
        <v>9.4700000000000006E-2</v>
      </c>
      <c r="H9" s="3">
        <v>48.295000000000002</v>
      </c>
      <c r="I9" s="3">
        <v>2.4438</v>
      </c>
      <c r="J9" s="3">
        <v>3.5234999999999999</v>
      </c>
      <c r="K9" s="3">
        <v>5.1299999999999998E-2</v>
      </c>
      <c r="L9" s="3">
        <v>0.27910000000000001</v>
      </c>
      <c r="M9" s="3">
        <v>8.0799999999999997E-2</v>
      </c>
      <c r="N9" s="3">
        <v>1.8200000000000001E-2</v>
      </c>
      <c r="O9" s="3">
        <v>7.7600000000000002E-2</v>
      </c>
      <c r="P9" s="3">
        <v>153.33019999999999</v>
      </c>
      <c r="Q9" s="3">
        <v>1086.838</v>
      </c>
      <c r="R9" s="3" t="s">
        <v>68</v>
      </c>
      <c r="S9" s="3">
        <v>2.4331999999999998</v>
      </c>
      <c r="T9" s="3">
        <v>0.2248</v>
      </c>
      <c r="U9" s="3">
        <v>9.2399999999999996E-2</v>
      </c>
      <c r="V9" s="3">
        <f t="shared" si="0"/>
        <v>9.24</v>
      </c>
      <c r="W9" s="3">
        <v>11.794</v>
      </c>
      <c r="X9" s="3">
        <v>52.454500000000003</v>
      </c>
      <c r="Y9" s="3">
        <v>2.4236</v>
      </c>
      <c r="Z9" s="3">
        <v>3.8100000000000002E-2</v>
      </c>
      <c r="AA9" s="3">
        <v>0.3745</v>
      </c>
      <c r="AB9" s="3">
        <v>1.2726</v>
      </c>
      <c r="AC9" s="3">
        <v>0.37669999999999998</v>
      </c>
      <c r="AD9" s="3">
        <v>0.47939999999999999</v>
      </c>
      <c r="AE9" s="3">
        <v>0.3992</v>
      </c>
      <c r="AF9" s="3">
        <v>0.34229999999999999</v>
      </c>
      <c r="AG9" s="3">
        <v>0.15629999999999999</v>
      </c>
      <c r="AH9" s="3">
        <v>1.6899999999999998E-2</v>
      </c>
      <c r="AI9" s="3">
        <v>-2.2499999999999999E-2</v>
      </c>
      <c r="AJ9" s="3">
        <v>-2.5000000000000001E-3</v>
      </c>
      <c r="AK9" s="3">
        <v>0.4788</v>
      </c>
      <c r="AL9" s="3">
        <v>-0.1656</v>
      </c>
      <c r="AM9" s="3">
        <v>0.36320000000000002</v>
      </c>
      <c r="AN9" s="3">
        <v>-5.8999999999999999E-3</v>
      </c>
      <c r="AO9" s="3">
        <v>0.01</v>
      </c>
      <c r="AP9" s="3">
        <v>0.01</v>
      </c>
      <c r="AQ9" s="3">
        <v>0.01</v>
      </c>
      <c r="AR9" s="3">
        <v>260</v>
      </c>
      <c r="AS9" s="3">
        <v>192</v>
      </c>
      <c r="AT9" s="3">
        <v>96</v>
      </c>
      <c r="AU9" s="3">
        <v>917</v>
      </c>
      <c r="AV9" s="3">
        <v>840</v>
      </c>
      <c r="AW9" s="3">
        <v>69</v>
      </c>
      <c r="AX9" s="3">
        <v>200</v>
      </c>
      <c r="AY9" s="3" t="s">
        <v>105</v>
      </c>
      <c r="AZ9" s="3" t="s">
        <v>67</v>
      </c>
      <c r="BA9" s="3">
        <v>0</v>
      </c>
      <c r="BB9" s="3" t="s">
        <v>109</v>
      </c>
      <c r="BD9" s="3" t="s">
        <v>109</v>
      </c>
      <c r="BF9" s="12">
        <v>6508</v>
      </c>
    </row>
    <row r="10" spans="2:58" s="3" customFormat="1" x14ac:dyDescent="0.15">
      <c r="B10" s="11" t="s">
        <v>108</v>
      </c>
      <c r="C10" s="31" t="s">
        <v>1</v>
      </c>
      <c r="D10" s="31" t="s">
        <v>23</v>
      </c>
      <c r="E10" s="3">
        <v>2.3054000000000001</v>
      </c>
      <c r="F10" s="3">
        <v>0.18690000000000001</v>
      </c>
      <c r="G10" s="3">
        <v>8.1100000000000005E-2</v>
      </c>
      <c r="H10" s="3">
        <v>36.436500000000002</v>
      </c>
      <c r="I10" s="3">
        <v>2.6671</v>
      </c>
      <c r="J10" s="3">
        <v>3.2414999999999998</v>
      </c>
      <c r="K10" s="3">
        <v>5.2900000000000003E-2</v>
      </c>
      <c r="L10" s="3">
        <v>0.30099999999999999</v>
      </c>
      <c r="M10" s="3">
        <v>8.9800000000000005E-2</v>
      </c>
      <c r="N10" s="3">
        <v>1.6500000000000001E-2</v>
      </c>
      <c r="O10" s="3">
        <v>9.0999999999999998E-2</v>
      </c>
      <c r="P10" s="3">
        <v>133.7869</v>
      </c>
      <c r="Q10" s="3">
        <v>1107.576</v>
      </c>
      <c r="R10" s="3" t="s">
        <v>68</v>
      </c>
      <c r="S10" s="3">
        <v>2.2749999999999999</v>
      </c>
      <c r="T10" s="3">
        <v>0.1792</v>
      </c>
      <c r="U10" s="3">
        <v>7.8799999999999995E-2</v>
      </c>
      <c r="V10" s="3">
        <f t="shared" si="0"/>
        <v>7.88</v>
      </c>
      <c r="W10" s="3">
        <v>9.2039000000000009</v>
      </c>
      <c r="X10" s="3">
        <v>51.358199999999997</v>
      </c>
      <c r="Y10" s="3">
        <v>2.0228000000000002</v>
      </c>
      <c r="Z10" s="3">
        <v>3.8899999999999997E-2</v>
      </c>
      <c r="AA10" s="3">
        <v>0.45540000000000003</v>
      </c>
      <c r="AB10" s="3">
        <v>1.3545</v>
      </c>
      <c r="AC10" s="3">
        <v>0.4355</v>
      </c>
      <c r="AD10" s="3">
        <v>0.58979999999999999</v>
      </c>
      <c r="AE10" s="3">
        <v>0.48799999999999999</v>
      </c>
      <c r="AF10" s="3">
        <v>-5.1799999999999999E-2</v>
      </c>
      <c r="AG10" s="3">
        <v>-0.43120000000000003</v>
      </c>
      <c r="AH10" s="3">
        <v>3.1600000000000003E-2</v>
      </c>
      <c r="AI10" s="3">
        <v>4.4900000000000002E-2</v>
      </c>
      <c r="AJ10" s="3">
        <v>3.7699999999999997E-2</v>
      </c>
      <c r="AK10" s="3">
        <v>0.58689999999999998</v>
      </c>
      <c r="AL10" s="3">
        <v>-0.48309999999999997</v>
      </c>
      <c r="AM10" s="3">
        <v>6.0499999999999998E-2</v>
      </c>
      <c r="AN10" s="3">
        <v>3.3099999999999997E-2</v>
      </c>
      <c r="AO10" s="3">
        <v>0.01</v>
      </c>
      <c r="AP10" s="3">
        <v>0.01</v>
      </c>
      <c r="AQ10" s="3">
        <v>0.01</v>
      </c>
      <c r="AR10" s="3">
        <v>204</v>
      </c>
      <c r="AS10" s="3">
        <v>232</v>
      </c>
      <c r="AT10" s="3">
        <v>96</v>
      </c>
      <c r="AU10" s="3">
        <v>609</v>
      </c>
      <c r="AV10" s="3">
        <v>268</v>
      </c>
      <c r="AW10" s="3">
        <v>58</v>
      </c>
      <c r="AX10" s="3">
        <v>200</v>
      </c>
      <c r="AY10" s="3" t="s">
        <v>105</v>
      </c>
      <c r="AZ10" s="3" t="s">
        <v>67</v>
      </c>
      <c r="BA10" s="3">
        <v>0</v>
      </c>
      <c r="BB10" s="3" t="s">
        <v>107</v>
      </c>
      <c r="BD10" s="3" t="s">
        <v>107</v>
      </c>
      <c r="BF10" s="12">
        <v>6508</v>
      </c>
    </row>
    <row r="11" spans="2:58" s="3" customFormat="1" x14ac:dyDescent="0.15">
      <c r="B11" s="11" t="s">
        <v>106</v>
      </c>
      <c r="C11" s="31" t="s">
        <v>1</v>
      </c>
      <c r="D11" s="31" t="s">
        <v>23</v>
      </c>
      <c r="E11" s="3">
        <v>2.2370999999999999</v>
      </c>
      <c r="F11" s="3">
        <v>0.2596</v>
      </c>
      <c r="G11" s="3">
        <v>0.11609999999999999</v>
      </c>
      <c r="H11" s="3">
        <v>48.723799999999997</v>
      </c>
      <c r="I11" s="3">
        <v>2.2871999999999999</v>
      </c>
      <c r="J11" s="3">
        <v>3.1930000000000001</v>
      </c>
      <c r="K11" s="3">
        <v>6.3500000000000001E-2</v>
      </c>
      <c r="L11" s="3">
        <v>0.3</v>
      </c>
      <c r="M11" s="3">
        <v>0.1014</v>
      </c>
      <c r="N11" s="3">
        <v>2.18E-2</v>
      </c>
      <c r="O11" s="3">
        <v>9.5799999999999996E-2</v>
      </c>
      <c r="P11" s="3">
        <v>174.6309</v>
      </c>
      <c r="Q11" s="3">
        <v>1104.6940999999999</v>
      </c>
      <c r="R11" s="3" t="s">
        <v>68</v>
      </c>
      <c r="S11" s="3">
        <v>2.2079</v>
      </c>
      <c r="T11" s="3">
        <v>0.252</v>
      </c>
      <c r="U11" s="3">
        <v>0.11409999999999999</v>
      </c>
      <c r="V11" s="3">
        <f t="shared" si="0"/>
        <v>11.41</v>
      </c>
      <c r="W11" s="3">
        <v>10.646800000000001</v>
      </c>
      <c r="X11" s="3">
        <v>42.253</v>
      </c>
      <c r="Y11" s="3">
        <v>2.411</v>
      </c>
      <c r="Z11" s="3">
        <v>4.7300000000000002E-2</v>
      </c>
      <c r="AA11" s="3">
        <v>0.3674</v>
      </c>
      <c r="AB11" s="3">
        <v>1.4173</v>
      </c>
      <c r="AC11" s="3">
        <v>0.35780000000000001</v>
      </c>
      <c r="AD11" s="3">
        <v>0.5071</v>
      </c>
      <c r="AE11" s="3">
        <v>0.41260000000000002</v>
      </c>
      <c r="AF11" s="3">
        <v>0.28100000000000003</v>
      </c>
      <c r="AG11" s="3">
        <v>-0.21879999999999999</v>
      </c>
      <c r="AH11" s="3">
        <v>-3.3799999999999997E-2</v>
      </c>
      <c r="AI11" s="3">
        <v>8.7800000000000003E-2</v>
      </c>
      <c r="AJ11" s="3">
        <v>3.5700000000000003E-2</v>
      </c>
      <c r="AK11" s="3">
        <v>0.49809999999999999</v>
      </c>
      <c r="AL11" s="3">
        <v>0.2452</v>
      </c>
      <c r="AM11" s="3">
        <v>0.3251</v>
      </c>
      <c r="AN11" s="3">
        <v>-6.6500000000000004E-2</v>
      </c>
      <c r="AO11" s="3">
        <v>0.01</v>
      </c>
      <c r="AP11" s="3">
        <v>0.01</v>
      </c>
      <c r="AQ11" s="3">
        <v>0.01</v>
      </c>
      <c r="AR11" s="3">
        <v>216</v>
      </c>
      <c r="AS11" s="3">
        <v>216</v>
      </c>
      <c r="AT11" s="3">
        <v>96</v>
      </c>
      <c r="AU11" s="3">
        <v>629</v>
      </c>
      <c r="AV11" s="3">
        <v>235</v>
      </c>
      <c r="AW11" s="3">
        <v>73</v>
      </c>
      <c r="AX11" s="3">
        <v>200</v>
      </c>
      <c r="AY11" s="3" t="s">
        <v>105</v>
      </c>
      <c r="AZ11" s="3" t="s">
        <v>67</v>
      </c>
      <c r="BA11" s="3">
        <v>0</v>
      </c>
      <c r="BB11" s="3" t="s">
        <v>104</v>
      </c>
      <c r="BD11" s="3" t="s">
        <v>104</v>
      </c>
      <c r="BF11" s="12">
        <v>6508</v>
      </c>
    </row>
    <row r="12" spans="2:58" s="2" customFormat="1" x14ac:dyDescent="0.15">
      <c r="B12" s="32" t="s">
        <v>3</v>
      </c>
      <c r="C12" s="33"/>
      <c r="D12" s="34"/>
      <c r="G12" s="35">
        <f t="shared" ref="G12:U12" si="1">AVERAGE(G4:G11)</f>
        <v>0.11475</v>
      </c>
      <c r="H12" s="35">
        <f t="shared" si="1"/>
        <v>65.359662500000013</v>
      </c>
      <c r="I12" s="35">
        <f t="shared" si="1"/>
        <v>2.2162625</v>
      </c>
      <c r="J12" s="35">
        <f t="shared" si="1"/>
        <v>3.5849124999999997</v>
      </c>
      <c r="K12" s="35">
        <f t="shared" si="1"/>
        <v>5.6212500000000006E-2</v>
      </c>
      <c r="L12" s="35">
        <f t="shared" si="1"/>
        <v>0.27410000000000001</v>
      </c>
      <c r="M12" s="35">
        <f t="shared" si="1"/>
        <v>8.5737500000000008E-2</v>
      </c>
      <c r="N12" s="35">
        <f t="shared" si="1"/>
        <v>1.915E-2</v>
      </c>
      <c r="O12" s="35">
        <f t="shared" si="1"/>
        <v>8.3612500000000006E-2</v>
      </c>
      <c r="P12" s="35">
        <f t="shared" si="1"/>
        <v>174.04218750000001</v>
      </c>
      <c r="Q12" s="35">
        <f t="shared" si="1"/>
        <v>1097.743025</v>
      </c>
      <c r="R12" s="35" t="e">
        <f t="shared" si="1"/>
        <v>#DIV/0!</v>
      </c>
      <c r="S12" s="36">
        <f t="shared" si="1"/>
        <v>2.3278999999999996</v>
      </c>
      <c r="T12" s="36">
        <f t="shared" si="1"/>
        <v>0.26222499999999999</v>
      </c>
      <c r="U12" s="36">
        <f t="shared" si="1"/>
        <v>0.1127875</v>
      </c>
      <c r="V12" s="3">
        <f t="shared" si="0"/>
        <v>11.27875</v>
      </c>
      <c r="W12" s="36">
        <f>AVERAGE(W4:W11)</f>
        <v>12.3906375</v>
      </c>
      <c r="X12" s="36">
        <f>AVERAGE(X4:X11)</f>
        <v>47.436900000000001</v>
      </c>
      <c r="Y12" s="36">
        <f>AVERAGE(Y4:Y11)</f>
        <v>2.6577875000000004</v>
      </c>
      <c r="Z12" s="36">
        <f>AVERAGE(Z4:Z11)</f>
        <v>4.2562500000000003E-2</v>
      </c>
      <c r="AA12" s="36">
        <f>AVERAGE(AA4:AA11)</f>
        <v>0.34238749999999996</v>
      </c>
      <c r="AB12" s="37"/>
      <c r="AC12" s="37"/>
      <c r="AD12" s="37"/>
      <c r="BF12" s="38"/>
    </row>
    <row r="13" spans="2:58" s="3" customFormat="1" x14ac:dyDescent="0.15">
      <c r="B13" s="8" t="s">
        <v>2</v>
      </c>
      <c r="C13" s="39"/>
      <c r="D13" s="31"/>
      <c r="G13" s="3">
        <f t="shared" ref="G13:Q13" si="2">STDEV(G4:G11)</f>
        <v>1.8313149062120074E-2</v>
      </c>
      <c r="H13" s="3">
        <f t="shared" si="2"/>
        <v>25.347208558393117</v>
      </c>
      <c r="I13" s="3">
        <f t="shared" si="2"/>
        <v>0.26730042454939146</v>
      </c>
      <c r="J13" s="3">
        <f t="shared" si="2"/>
        <v>0.31137320481790265</v>
      </c>
      <c r="K13" s="3">
        <f t="shared" si="2"/>
        <v>6.365630369413542E-3</v>
      </c>
      <c r="L13" s="3">
        <f t="shared" si="2"/>
        <v>2.2470297855486595E-2</v>
      </c>
      <c r="M13" s="3">
        <f t="shared" si="2"/>
        <v>1.0126335890707326E-2</v>
      </c>
      <c r="N13" s="3">
        <f t="shared" si="2"/>
        <v>3.0840604033365777E-3</v>
      </c>
      <c r="O13" s="3">
        <f t="shared" si="2"/>
        <v>9.5470919282110763E-3</v>
      </c>
      <c r="P13" s="3">
        <f t="shared" si="2"/>
        <v>21.525635493485158</v>
      </c>
      <c r="Q13" s="3">
        <f t="shared" si="2"/>
        <v>14.194145649401687</v>
      </c>
      <c r="S13" s="3">
        <f t="shared" ref="S13:AC13" si="3">STDEV(S4:S11)</f>
        <v>0.10741755642617928</v>
      </c>
      <c r="T13" s="3">
        <f t="shared" si="3"/>
        <v>4.2050539320475609E-2</v>
      </c>
      <c r="U13" s="3">
        <f t="shared" si="3"/>
        <v>1.8510262597504473E-2</v>
      </c>
      <c r="V13" s="3">
        <f t="shared" si="3"/>
        <v>1.8510262597504512</v>
      </c>
      <c r="W13" s="3">
        <f t="shared" si="3"/>
        <v>2.1928184166485059</v>
      </c>
      <c r="X13" s="3">
        <f t="shared" si="3"/>
        <v>4.8743446208549051</v>
      </c>
      <c r="Y13" s="3">
        <f t="shared" si="3"/>
        <v>0.43047534337055499</v>
      </c>
      <c r="Z13" s="3">
        <f t="shared" si="3"/>
        <v>4.5418490570628672E-3</v>
      </c>
      <c r="AA13" s="3">
        <f t="shared" si="3"/>
        <v>6.2059083311217213E-2</v>
      </c>
      <c r="AB13" s="3">
        <f t="shared" si="3"/>
        <v>6.0931189233664008E-2</v>
      </c>
      <c r="AC13" s="3">
        <f t="shared" si="3"/>
        <v>5.4233114554538643E-2</v>
      </c>
      <c r="AD13" s="40"/>
      <c r="BF13" s="12"/>
    </row>
    <row r="14" spans="2:58" s="3" customFormat="1" x14ac:dyDescent="0.15">
      <c r="B14" s="11"/>
      <c r="C14" s="39"/>
      <c r="D14" s="31"/>
      <c r="V14" s="3">
        <f t="shared" ref="V14:V23" si="4">U14*100</f>
        <v>0</v>
      </c>
      <c r="AB14" s="40"/>
      <c r="AC14" s="40"/>
      <c r="AD14" s="40"/>
      <c r="BF14" s="12"/>
    </row>
    <row r="15" spans="2:58" s="3" customFormat="1" x14ac:dyDescent="0.15">
      <c r="B15" s="11" t="s">
        <v>103</v>
      </c>
      <c r="C15" s="41" t="s">
        <v>1</v>
      </c>
      <c r="D15" s="41" t="s">
        <v>13</v>
      </c>
      <c r="E15" s="3">
        <v>1.8755999999999999</v>
      </c>
      <c r="F15" s="3">
        <v>0.15290000000000001</v>
      </c>
      <c r="G15" s="3">
        <v>8.1500000000000003E-2</v>
      </c>
      <c r="H15" s="3">
        <v>39.988</v>
      </c>
      <c r="I15" s="3">
        <v>3.0303</v>
      </c>
      <c r="J15" s="3">
        <v>3.3008000000000002</v>
      </c>
      <c r="K15" s="3">
        <v>5.4699999999999999E-2</v>
      </c>
      <c r="L15" s="3">
        <v>0.2913</v>
      </c>
      <c r="M15" s="3">
        <v>7.9899999999999999E-2</v>
      </c>
      <c r="N15" s="3">
        <v>1.9E-2</v>
      </c>
      <c r="O15" s="3">
        <v>7.7799999999999994E-2</v>
      </c>
      <c r="P15" s="3">
        <v>121.41419999999999</v>
      </c>
      <c r="Q15" s="3">
        <v>1049.8599999999999</v>
      </c>
      <c r="R15" s="3" t="s">
        <v>68</v>
      </c>
      <c r="S15" s="3">
        <v>1.8462000000000001</v>
      </c>
      <c r="T15" s="3">
        <v>0.1444</v>
      </c>
      <c r="U15" s="3">
        <v>7.8200000000000006E-2</v>
      </c>
      <c r="V15" s="3">
        <f t="shared" si="4"/>
        <v>7.82</v>
      </c>
      <c r="W15" s="3">
        <v>7.5952999999999999</v>
      </c>
      <c r="X15" s="3">
        <v>52.6173</v>
      </c>
      <c r="Y15" s="3">
        <v>2.0569999999999999</v>
      </c>
      <c r="Z15" s="3">
        <v>3.7999999999999999E-2</v>
      </c>
      <c r="AA15" s="3">
        <v>0.4481</v>
      </c>
      <c r="AB15" s="3">
        <v>1.2478</v>
      </c>
      <c r="AC15" s="3">
        <v>0.43430000000000002</v>
      </c>
      <c r="AD15" s="3">
        <v>0.54179999999999995</v>
      </c>
      <c r="AE15" s="3">
        <v>0.49859999999999999</v>
      </c>
      <c r="AF15" s="3">
        <v>-0.25009999999999999</v>
      </c>
      <c r="AG15" s="3">
        <v>-0.35499999999999998</v>
      </c>
      <c r="AH15" s="3">
        <v>-1.1999999999999999E-3</v>
      </c>
      <c r="AI15" s="3">
        <v>9.4700000000000006E-2</v>
      </c>
      <c r="AJ15" s="3">
        <v>-6.8599999999999994E-2</v>
      </c>
      <c r="AK15" s="3">
        <v>0.52910000000000001</v>
      </c>
      <c r="AL15" s="3">
        <v>-0.3982</v>
      </c>
      <c r="AM15" s="3">
        <v>0.28010000000000002</v>
      </c>
      <c r="AN15" s="3">
        <v>0.1076</v>
      </c>
      <c r="AO15" s="3">
        <v>0.01</v>
      </c>
      <c r="AP15" s="3">
        <v>0.01</v>
      </c>
      <c r="AQ15" s="3">
        <v>0.01</v>
      </c>
      <c r="AR15" s="3">
        <v>232</v>
      </c>
      <c r="AS15" s="3">
        <v>176</v>
      </c>
      <c r="AT15" s="3">
        <v>96</v>
      </c>
      <c r="AU15" s="3">
        <v>988</v>
      </c>
      <c r="AV15" s="3">
        <v>828</v>
      </c>
      <c r="AW15" s="3">
        <v>34</v>
      </c>
      <c r="AX15" s="3">
        <v>200</v>
      </c>
      <c r="AY15" s="3" t="s">
        <v>67</v>
      </c>
      <c r="AZ15" s="3" t="s">
        <v>67</v>
      </c>
      <c r="BA15" s="3">
        <v>0</v>
      </c>
      <c r="BB15" s="3" t="s">
        <v>102</v>
      </c>
      <c r="BD15" s="3" t="s">
        <v>102</v>
      </c>
      <c r="BF15" s="12">
        <v>6508</v>
      </c>
    </row>
    <row r="16" spans="2:58" s="3" customFormat="1" x14ac:dyDescent="0.15">
      <c r="B16" s="11" t="s">
        <v>101</v>
      </c>
      <c r="C16" s="41" t="s">
        <v>1</v>
      </c>
      <c r="D16" s="41" t="s">
        <v>13</v>
      </c>
      <c r="E16" s="3">
        <v>1.8754</v>
      </c>
      <c r="F16" s="3">
        <v>0.1217</v>
      </c>
      <c r="G16" s="3">
        <v>6.4899999999999999E-2</v>
      </c>
      <c r="H16" s="3">
        <v>39.991100000000003</v>
      </c>
      <c r="I16" s="3">
        <v>2.9581</v>
      </c>
      <c r="J16" s="3">
        <v>3.5036</v>
      </c>
      <c r="K16" s="3">
        <v>4.6300000000000001E-2</v>
      </c>
      <c r="L16" s="3">
        <v>0.28310000000000002</v>
      </c>
      <c r="M16" s="3">
        <v>6.8400000000000002E-2</v>
      </c>
      <c r="N16" s="3">
        <v>1.7399999999999999E-2</v>
      </c>
      <c r="O16" s="3">
        <v>6.54E-2</v>
      </c>
      <c r="P16" s="3">
        <v>104.6126</v>
      </c>
      <c r="Q16" s="3">
        <v>1062.3030000000001</v>
      </c>
      <c r="R16" s="3" t="s">
        <v>68</v>
      </c>
      <c r="S16" s="3">
        <v>1.8476999999999999</v>
      </c>
      <c r="T16" s="3">
        <v>0.113</v>
      </c>
      <c r="U16" s="3">
        <v>6.1199999999999997E-2</v>
      </c>
      <c r="V16" s="3">
        <f t="shared" si="4"/>
        <v>6.12</v>
      </c>
      <c r="W16" s="3">
        <v>6.7807000000000004</v>
      </c>
      <c r="X16" s="3">
        <v>60.006100000000004</v>
      </c>
      <c r="Y16" s="3">
        <v>1.8349</v>
      </c>
      <c r="Z16" s="3">
        <v>3.3300000000000003E-2</v>
      </c>
      <c r="AA16" s="3">
        <v>0.51170000000000004</v>
      </c>
      <c r="AB16" s="3">
        <v>1.1924999999999999</v>
      </c>
      <c r="AC16" s="3">
        <v>0.50429999999999997</v>
      </c>
      <c r="AD16" s="3">
        <v>0.60140000000000005</v>
      </c>
      <c r="AE16" s="3">
        <v>0.54069999999999996</v>
      </c>
      <c r="AF16" s="3">
        <v>-0.49840000000000001</v>
      </c>
      <c r="AG16" s="3">
        <v>5.0299999999999997E-2</v>
      </c>
      <c r="AH16" s="3">
        <v>5.8299999999999998E-2</v>
      </c>
      <c r="AI16" s="3">
        <v>4.36E-2</v>
      </c>
      <c r="AJ16" s="3">
        <v>-0.21679999999999999</v>
      </c>
      <c r="AK16" s="3">
        <v>0.55920000000000003</v>
      </c>
      <c r="AL16" s="3">
        <v>7.2599999999999998E-2</v>
      </c>
      <c r="AM16" s="3">
        <v>0.50149999999999995</v>
      </c>
      <c r="AN16" s="3">
        <v>0.18870000000000001</v>
      </c>
      <c r="AO16" s="3">
        <v>0.01</v>
      </c>
      <c r="AP16" s="3">
        <v>0.01</v>
      </c>
      <c r="AQ16" s="3">
        <v>0.01</v>
      </c>
      <c r="AR16" s="3">
        <v>228</v>
      </c>
      <c r="AS16" s="3">
        <v>180</v>
      </c>
      <c r="AT16" s="3">
        <v>96</v>
      </c>
      <c r="AU16" s="3">
        <v>1039</v>
      </c>
      <c r="AV16" s="3">
        <v>831</v>
      </c>
      <c r="AW16" s="3">
        <v>32</v>
      </c>
      <c r="AX16" s="3">
        <v>200</v>
      </c>
      <c r="AY16" s="3" t="s">
        <v>67</v>
      </c>
      <c r="AZ16" s="3" t="s">
        <v>67</v>
      </c>
      <c r="BA16" s="3">
        <v>0</v>
      </c>
      <c r="BB16" s="3" t="s">
        <v>100</v>
      </c>
      <c r="BD16" s="3" t="s">
        <v>100</v>
      </c>
      <c r="BF16" s="12">
        <v>6508</v>
      </c>
    </row>
    <row r="17" spans="2:58" s="3" customFormat="1" x14ac:dyDescent="0.15">
      <c r="B17" s="11" t="s">
        <v>99</v>
      </c>
      <c r="C17" s="41" t="s">
        <v>1</v>
      </c>
      <c r="D17" s="41" t="s">
        <v>13</v>
      </c>
      <c r="E17" s="3">
        <v>2.1945999999999999</v>
      </c>
      <c r="F17" s="3">
        <v>0.26400000000000001</v>
      </c>
      <c r="G17" s="3">
        <v>0.1203</v>
      </c>
      <c r="H17" s="3">
        <v>108.67489999999999</v>
      </c>
      <c r="I17" s="3">
        <v>2.1522000000000001</v>
      </c>
      <c r="J17" s="3">
        <v>3.9419</v>
      </c>
      <c r="K17" s="3">
        <v>4.9700000000000001E-2</v>
      </c>
      <c r="L17" s="3">
        <v>0.24410000000000001</v>
      </c>
      <c r="M17" s="3">
        <v>7.0300000000000001E-2</v>
      </c>
      <c r="N17" s="3">
        <v>1.7999999999999999E-2</v>
      </c>
      <c r="O17" s="3">
        <v>6.54E-2</v>
      </c>
      <c r="P17" s="3">
        <v>168.7961</v>
      </c>
      <c r="Q17" s="3">
        <v>1055.203</v>
      </c>
      <c r="R17" s="3" t="s">
        <v>68</v>
      </c>
      <c r="S17" s="3">
        <v>2.1642000000000001</v>
      </c>
      <c r="T17" s="3">
        <v>0.25369999999999998</v>
      </c>
      <c r="U17" s="3">
        <v>0.1172</v>
      </c>
      <c r="V17" s="3">
        <f t="shared" si="4"/>
        <v>11.72</v>
      </c>
      <c r="W17" s="3">
        <v>13.468</v>
      </c>
      <c r="X17" s="3">
        <v>53.078600000000002</v>
      </c>
      <c r="Y17" s="3">
        <v>3.1114999999999999</v>
      </c>
      <c r="Z17" s="3">
        <v>3.7699999999999997E-2</v>
      </c>
      <c r="AA17" s="3">
        <v>0.28370000000000001</v>
      </c>
      <c r="AB17" s="3">
        <v>1.3241000000000001</v>
      </c>
      <c r="AC17" s="3">
        <v>0.28710000000000002</v>
      </c>
      <c r="AD17" s="3">
        <v>0.38009999999999999</v>
      </c>
      <c r="AE17" s="3">
        <v>0.31419999999999998</v>
      </c>
      <c r="AF17" s="3">
        <v>0.27800000000000002</v>
      </c>
      <c r="AG17" s="3">
        <v>-5.96E-2</v>
      </c>
      <c r="AH17" s="3">
        <v>0.04</v>
      </c>
      <c r="AI17" s="3">
        <v>-6.5600000000000006E-2</v>
      </c>
      <c r="AJ17" s="3">
        <v>-5.7799999999999997E-2</v>
      </c>
      <c r="AK17" s="3">
        <v>0.36990000000000001</v>
      </c>
      <c r="AL17" s="3">
        <v>5.6800000000000003E-2</v>
      </c>
      <c r="AM17" s="3">
        <v>0.30359999999999998</v>
      </c>
      <c r="AN17" s="3">
        <v>5.7500000000000002E-2</v>
      </c>
      <c r="AO17" s="3">
        <v>0.01</v>
      </c>
      <c r="AP17" s="3">
        <v>0.01</v>
      </c>
      <c r="AQ17" s="3">
        <v>0.01</v>
      </c>
      <c r="AR17" s="3">
        <v>240</v>
      </c>
      <c r="AS17" s="3">
        <v>204</v>
      </c>
      <c r="AT17" s="3">
        <v>96</v>
      </c>
      <c r="AU17" s="3">
        <v>985</v>
      </c>
      <c r="AV17" s="3">
        <v>826</v>
      </c>
      <c r="AW17" s="3">
        <v>26</v>
      </c>
      <c r="AX17" s="3">
        <v>200</v>
      </c>
      <c r="AY17" s="3" t="s">
        <v>67</v>
      </c>
      <c r="AZ17" s="3" t="s">
        <v>67</v>
      </c>
      <c r="BA17" s="3">
        <v>0</v>
      </c>
      <c r="BB17" s="3" t="s">
        <v>98</v>
      </c>
      <c r="BD17" s="3" t="s">
        <v>98</v>
      </c>
      <c r="BF17" s="12">
        <v>6508</v>
      </c>
    </row>
    <row r="18" spans="2:58" s="3" customFormat="1" x14ac:dyDescent="0.15">
      <c r="B18" s="11" t="s">
        <v>97</v>
      </c>
      <c r="C18" s="41" t="s">
        <v>1</v>
      </c>
      <c r="D18" s="41" t="s">
        <v>13</v>
      </c>
      <c r="E18" s="3">
        <v>2.3426</v>
      </c>
      <c r="F18" s="3">
        <v>0.1711</v>
      </c>
      <c r="G18" s="3">
        <v>7.2999999999999995E-2</v>
      </c>
      <c r="H18" s="3">
        <v>34.363500000000002</v>
      </c>
      <c r="I18" s="3">
        <v>2.9609999999999999</v>
      </c>
      <c r="J18" s="3">
        <v>3.5055999999999998</v>
      </c>
      <c r="K18" s="3">
        <v>4.8800000000000003E-2</v>
      </c>
      <c r="L18" s="3">
        <v>0.28070000000000001</v>
      </c>
      <c r="M18" s="3">
        <v>7.4899999999999994E-2</v>
      </c>
      <c r="N18" s="3">
        <v>1.8599999999999998E-2</v>
      </c>
      <c r="O18" s="3">
        <v>7.3899999999999993E-2</v>
      </c>
      <c r="P18" s="3">
        <v>117.4071</v>
      </c>
      <c r="Q18" s="3">
        <v>1075.73</v>
      </c>
      <c r="R18" s="3" t="s">
        <v>68</v>
      </c>
      <c r="S18" s="3">
        <v>2.3077000000000001</v>
      </c>
      <c r="T18" s="3">
        <v>0.16070000000000001</v>
      </c>
      <c r="U18" s="3">
        <v>6.9599999999999995E-2</v>
      </c>
      <c r="V18" s="3">
        <f t="shared" si="4"/>
        <v>6.9599999999999991</v>
      </c>
      <c r="W18" s="3">
        <v>9.0074000000000005</v>
      </c>
      <c r="X18" s="3">
        <v>56.047600000000003</v>
      </c>
      <c r="Y18" s="3">
        <v>1.9516</v>
      </c>
      <c r="Z18" s="3">
        <v>3.5700000000000003E-2</v>
      </c>
      <c r="AA18" s="3">
        <v>0.47670000000000001</v>
      </c>
      <c r="AB18" s="3">
        <v>1.3209</v>
      </c>
      <c r="AC18" s="3">
        <v>0.45789999999999997</v>
      </c>
      <c r="AD18" s="3">
        <v>0.6048</v>
      </c>
      <c r="AE18" s="3">
        <v>0.50080000000000002</v>
      </c>
      <c r="AF18" s="3">
        <v>0.25829999999999997</v>
      </c>
      <c r="AG18" s="3">
        <v>-0.37790000000000001</v>
      </c>
      <c r="AH18" s="3">
        <v>-1.14E-2</v>
      </c>
      <c r="AI18" s="3">
        <v>-0.1072</v>
      </c>
      <c r="AJ18" s="3">
        <v>-9.11E-2</v>
      </c>
      <c r="AK18" s="3">
        <v>0.58830000000000005</v>
      </c>
      <c r="AL18" s="3">
        <v>-0.40379999999999999</v>
      </c>
      <c r="AM18" s="3">
        <v>-0.27260000000000001</v>
      </c>
      <c r="AN18" s="3">
        <v>-0.1158</v>
      </c>
      <c r="AO18" s="3">
        <v>0.01</v>
      </c>
      <c r="AP18" s="3">
        <v>0.01</v>
      </c>
      <c r="AQ18" s="3">
        <v>0.01</v>
      </c>
      <c r="AR18" s="3">
        <v>244</v>
      </c>
      <c r="AS18" s="3">
        <v>216</v>
      </c>
      <c r="AT18" s="3">
        <v>96</v>
      </c>
      <c r="AU18" s="3">
        <v>999</v>
      </c>
      <c r="AV18" s="3">
        <v>841</v>
      </c>
      <c r="AW18" s="3">
        <v>17</v>
      </c>
      <c r="AX18" s="3">
        <v>200</v>
      </c>
      <c r="AY18" s="3" t="s">
        <v>67</v>
      </c>
      <c r="AZ18" s="3" t="s">
        <v>67</v>
      </c>
      <c r="BA18" s="3">
        <v>0</v>
      </c>
      <c r="BB18" s="3" t="s">
        <v>96</v>
      </c>
      <c r="BD18" s="3" t="s">
        <v>96</v>
      </c>
      <c r="BF18" s="12">
        <v>6508</v>
      </c>
    </row>
    <row r="19" spans="2:58" s="3" customFormat="1" x14ac:dyDescent="0.15">
      <c r="B19" s="11" t="s">
        <v>95</v>
      </c>
      <c r="C19" s="41" t="s">
        <v>1</v>
      </c>
      <c r="D19" s="41" t="s">
        <v>13</v>
      </c>
      <c r="E19" s="3">
        <v>2.3067000000000002</v>
      </c>
      <c r="F19" s="3">
        <v>0.22939999999999999</v>
      </c>
      <c r="G19" s="3">
        <v>9.9500000000000005E-2</v>
      </c>
      <c r="H19" s="3">
        <v>79.983500000000006</v>
      </c>
      <c r="I19" s="3">
        <v>2.1267999999999998</v>
      </c>
      <c r="J19" s="3">
        <v>3.6717</v>
      </c>
      <c r="K19" s="3">
        <v>4.7300000000000002E-2</v>
      </c>
      <c r="L19" s="3">
        <v>0.26850000000000002</v>
      </c>
      <c r="M19" s="3">
        <v>7.0599999999999996E-2</v>
      </c>
      <c r="N19" s="3">
        <v>1.78E-2</v>
      </c>
      <c r="O19" s="3">
        <v>6.6699999999999995E-2</v>
      </c>
      <c r="P19" s="3">
        <v>134.13839999999999</v>
      </c>
      <c r="Q19" s="3">
        <v>1060.405</v>
      </c>
      <c r="R19" s="3" t="s">
        <v>68</v>
      </c>
      <c r="S19" s="3">
        <v>2.2766000000000002</v>
      </c>
      <c r="T19" s="3">
        <v>0.22070000000000001</v>
      </c>
      <c r="U19" s="3">
        <v>9.7000000000000003E-2</v>
      </c>
      <c r="V19" s="3">
        <f t="shared" si="4"/>
        <v>9.7000000000000011</v>
      </c>
      <c r="W19" s="3">
        <v>12.118</v>
      </c>
      <c r="X19" s="3">
        <v>54.897300000000001</v>
      </c>
      <c r="Y19" s="3">
        <v>2.6615000000000002</v>
      </c>
      <c r="Z19" s="3">
        <v>3.6400000000000002E-2</v>
      </c>
      <c r="AA19" s="3">
        <v>0.33929999999999999</v>
      </c>
      <c r="AB19" s="3">
        <v>1.3683000000000001</v>
      </c>
      <c r="AC19" s="3">
        <v>0.33360000000000001</v>
      </c>
      <c r="AD19" s="3">
        <v>0.45650000000000002</v>
      </c>
      <c r="AE19" s="3">
        <v>0.36330000000000001</v>
      </c>
      <c r="AF19" s="3">
        <v>0.33250000000000002</v>
      </c>
      <c r="AG19" s="3">
        <v>2.75E-2</v>
      </c>
      <c r="AH19" s="3">
        <v>0</v>
      </c>
      <c r="AI19" s="3">
        <v>6.1000000000000004E-3</v>
      </c>
      <c r="AJ19" s="3">
        <v>-7.3899999999999993E-2</v>
      </c>
      <c r="AK19" s="3">
        <v>0.45050000000000001</v>
      </c>
      <c r="AL19" s="3">
        <v>-2.9600000000000001E-2</v>
      </c>
      <c r="AM19" s="3">
        <v>0.35720000000000002</v>
      </c>
      <c r="AN19" s="3">
        <v>5.8999999999999997E-2</v>
      </c>
      <c r="AO19" s="3">
        <v>0.01</v>
      </c>
      <c r="AP19" s="3">
        <v>0.01</v>
      </c>
      <c r="AQ19" s="3">
        <v>0.01</v>
      </c>
      <c r="AR19" s="3">
        <v>252</v>
      </c>
      <c r="AS19" s="3">
        <v>180</v>
      </c>
      <c r="AT19" s="3">
        <v>96</v>
      </c>
      <c r="AU19" s="3">
        <v>613</v>
      </c>
      <c r="AV19" s="3">
        <v>331</v>
      </c>
      <c r="AW19" s="3">
        <v>19</v>
      </c>
      <c r="AX19" s="3">
        <v>200</v>
      </c>
      <c r="AY19" s="3" t="s">
        <v>67</v>
      </c>
      <c r="AZ19" s="3" t="s">
        <v>67</v>
      </c>
      <c r="BA19" s="3">
        <v>0</v>
      </c>
      <c r="BB19" s="3" t="s">
        <v>94</v>
      </c>
      <c r="BD19" s="3" t="s">
        <v>94</v>
      </c>
      <c r="BF19" s="12">
        <v>6508</v>
      </c>
    </row>
    <row r="20" spans="2:58" s="3" customFormat="1" x14ac:dyDescent="0.15">
      <c r="B20" s="11" t="s">
        <v>93</v>
      </c>
      <c r="C20" s="41" t="s">
        <v>1</v>
      </c>
      <c r="D20" s="41" t="s">
        <v>13</v>
      </c>
      <c r="E20" s="3">
        <v>2.1002000000000001</v>
      </c>
      <c r="F20" s="3">
        <v>0.25130000000000002</v>
      </c>
      <c r="G20" s="3">
        <v>0.1196</v>
      </c>
      <c r="H20" s="3">
        <v>65.944800000000001</v>
      </c>
      <c r="I20" s="3">
        <v>2.4658000000000002</v>
      </c>
      <c r="J20" s="3">
        <v>3.4870999999999999</v>
      </c>
      <c r="K20" s="3">
        <v>6.1100000000000002E-2</v>
      </c>
      <c r="L20" s="3">
        <v>0.27500000000000002</v>
      </c>
      <c r="M20" s="3">
        <v>7.7700000000000005E-2</v>
      </c>
      <c r="N20" s="3">
        <v>2.0799999999999999E-2</v>
      </c>
      <c r="O20" s="3">
        <v>7.1300000000000002E-2</v>
      </c>
      <c r="P20" s="3">
        <v>166.68709999999999</v>
      </c>
      <c r="Q20" s="3">
        <v>1102.3742999999999</v>
      </c>
      <c r="R20" s="3" t="s">
        <v>68</v>
      </c>
      <c r="S20" s="3">
        <v>2.0701000000000001</v>
      </c>
      <c r="T20" s="3">
        <v>0.24310000000000001</v>
      </c>
      <c r="U20" s="3">
        <v>0.11749999999999999</v>
      </c>
      <c r="V20" s="3">
        <f t="shared" si="4"/>
        <v>11.75</v>
      </c>
      <c r="W20" s="3">
        <v>10.9405</v>
      </c>
      <c r="X20" s="3">
        <v>44.996600000000001</v>
      </c>
      <c r="Y20" s="3">
        <v>2.6423999999999999</v>
      </c>
      <c r="Z20" s="3">
        <v>4.4400000000000002E-2</v>
      </c>
      <c r="AA20" s="3">
        <v>0.33400000000000002</v>
      </c>
      <c r="AB20" s="3">
        <v>1.2295</v>
      </c>
      <c r="AC20" s="3">
        <v>0.34920000000000001</v>
      </c>
      <c r="AD20" s="3">
        <v>0.42930000000000001</v>
      </c>
      <c r="AE20" s="3">
        <v>0.36830000000000002</v>
      </c>
      <c r="AF20" s="3">
        <v>0.34770000000000001</v>
      </c>
      <c r="AG20" s="3">
        <v>-2.8299999999999999E-2</v>
      </c>
      <c r="AH20" s="3">
        <v>1.4200000000000001E-2</v>
      </c>
      <c r="AI20" s="3">
        <v>-1.7299999999999999E-2</v>
      </c>
      <c r="AJ20" s="3">
        <v>1.6999999999999999E-3</v>
      </c>
      <c r="AK20" s="3">
        <v>0.42899999999999999</v>
      </c>
      <c r="AL20" s="3">
        <v>2.9899999999999999E-2</v>
      </c>
      <c r="AM20" s="3">
        <v>0.36699999999999999</v>
      </c>
      <c r="AN20" s="3">
        <v>-2.9999999999999997E-4</v>
      </c>
      <c r="AO20" s="3">
        <v>0.01</v>
      </c>
      <c r="AP20" s="3">
        <v>0.01</v>
      </c>
      <c r="AQ20" s="3">
        <v>0.01</v>
      </c>
      <c r="AR20" s="3">
        <v>236</v>
      </c>
      <c r="AS20" s="3">
        <v>204</v>
      </c>
      <c r="AT20" s="3">
        <v>96</v>
      </c>
      <c r="AU20" s="3">
        <v>634</v>
      </c>
      <c r="AV20" s="3">
        <v>308</v>
      </c>
      <c r="AW20" s="3">
        <v>23</v>
      </c>
      <c r="AX20" s="3">
        <v>200</v>
      </c>
      <c r="AY20" s="3" t="s">
        <v>67</v>
      </c>
      <c r="AZ20" s="3" t="s">
        <v>67</v>
      </c>
      <c r="BA20" s="3">
        <v>0</v>
      </c>
      <c r="BB20" s="3" t="s">
        <v>92</v>
      </c>
      <c r="BD20" s="3" t="s">
        <v>92</v>
      </c>
      <c r="BF20" s="12">
        <v>6508</v>
      </c>
    </row>
    <row r="21" spans="2:58" s="3" customFormat="1" x14ac:dyDescent="0.15">
      <c r="B21" s="11" t="s">
        <v>91</v>
      </c>
      <c r="C21" s="41" t="s">
        <v>1</v>
      </c>
      <c r="D21" s="41" t="s">
        <v>13</v>
      </c>
      <c r="E21" s="3">
        <v>1.8501000000000001</v>
      </c>
      <c r="F21" s="3">
        <v>9.9099999999999994E-2</v>
      </c>
      <c r="G21" s="3">
        <v>5.3600000000000002E-2</v>
      </c>
      <c r="H21" s="3">
        <v>25.674399999999999</v>
      </c>
      <c r="I21" s="3">
        <v>2.6716000000000002</v>
      </c>
      <c r="J21" s="3">
        <v>2.8449</v>
      </c>
      <c r="K21" s="3">
        <v>4.6199999999999998E-2</v>
      </c>
      <c r="L21" s="3">
        <v>0.35210000000000002</v>
      </c>
      <c r="M21" s="3">
        <v>9.1600000000000001E-2</v>
      </c>
      <c r="N21" s="3">
        <v>1.54E-2</v>
      </c>
      <c r="O21" s="3">
        <v>8.8999999999999996E-2</v>
      </c>
      <c r="P21" s="3">
        <v>87.459500000000006</v>
      </c>
      <c r="Q21" s="3">
        <v>1078.9639999999999</v>
      </c>
      <c r="R21" s="3" t="s">
        <v>68</v>
      </c>
      <c r="S21" s="3">
        <v>1.8227</v>
      </c>
      <c r="T21" s="3">
        <v>9.2499999999999999E-2</v>
      </c>
      <c r="U21" s="3">
        <v>5.0700000000000002E-2</v>
      </c>
      <c r="V21" s="3">
        <f t="shared" si="4"/>
        <v>5.07</v>
      </c>
      <c r="W21" s="3">
        <v>5.2415000000000003</v>
      </c>
      <c r="X21" s="3">
        <v>56.670699999999997</v>
      </c>
      <c r="Y21" s="3">
        <v>1.4378</v>
      </c>
      <c r="Z21" s="3">
        <v>3.5299999999999998E-2</v>
      </c>
      <c r="AA21" s="3">
        <v>0.66020000000000001</v>
      </c>
      <c r="AB21" s="3">
        <v>1.1486000000000001</v>
      </c>
      <c r="AC21" s="3">
        <v>0.65049999999999997</v>
      </c>
      <c r="AD21" s="3">
        <v>0.74719999999999998</v>
      </c>
      <c r="AE21" s="3">
        <v>0.69750000000000001</v>
      </c>
      <c r="AF21" s="3">
        <v>0.41499999999999998</v>
      </c>
      <c r="AG21" s="3">
        <v>-0.4698</v>
      </c>
      <c r="AH21" s="3">
        <v>-0.17399999999999999</v>
      </c>
      <c r="AI21" s="3">
        <v>-0.1474</v>
      </c>
      <c r="AJ21" s="3">
        <v>-0.3654</v>
      </c>
      <c r="AK21" s="3">
        <v>0.63490000000000002</v>
      </c>
      <c r="AL21" s="3">
        <v>-0.51919999999999999</v>
      </c>
      <c r="AM21" s="3">
        <v>-0.34139999999999998</v>
      </c>
      <c r="AN21" s="3">
        <v>-0.31690000000000002</v>
      </c>
      <c r="AO21" s="3">
        <v>0.01</v>
      </c>
      <c r="AP21" s="3">
        <v>0.01</v>
      </c>
      <c r="AQ21" s="3">
        <v>0.01</v>
      </c>
      <c r="AR21" s="3">
        <v>216</v>
      </c>
      <c r="AS21" s="3">
        <v>200</v>
      </c>
      <c r="AT21" s="3">
        <v>96</v>
      </c>
      <c r="AU21" s="3">
        <v>653</v>
      </c>
      <c r="AV21" s="3">
        <v>293</v>
      </c>
      <c r="AW21" s="3">
        <v>28</v>
      </c>
      <c r="AX21" s="3">
        <v>200</v>
      </c>
      <c r="AY21" s="3" t="s">
        <v>67</v>
      </c>
      <c r="AZ21" s="3" t="s">
        <v>67</v>
      </c>
      <c r="BA21" s="3">
        <v>0</v>
      </c>
      <c r="BB21" s="3" t="s">
        <v>90</v>
      </c>
      <c r="BD21" s="3" t="s">
        <v>90</v>
      </c>
      <c r="BF21" s="12">
        <v>6508</v>
      </c>
    </row>
    <row r="22" spans="2:58" s="3" customFormat="1" x14ac:dyDescent="0.15">
      <c r="B22" s="11" t="s">
        <v>89</v>
      </c>
      <c r="C22" s="41" t="s">
        <v>1</v>
      </c>
      <c r="D22" s="41" t="s">
        <v>13</v>
      </c>
      <c r="E22" s="3">
        <v>1.9878</v>
      </c>
      <c r="F22" s="3">
        <v>0.2167</v>
      </c>
      <c r="G22" s="3">
        <v>0.109</v>
      </c>
      <c r="H22" s="3">
        <v>90.048400000000001</v>
      </c>
      <c r="I22" s="3">
        <v>2.2913999999999999</v>
      </c>
      <c r="J22" s="3">
        <v>3.9011</v>
      </c>
      <c r="K22" s="3">
        <v>5.0700000000000002E-2</v>
      </c>
      <c r="L22" s="3">
        <v>0.25019999999999998</v>
      </c>
      <c r="M22" s="3">
        <v>7.51E-2</v>
      </c>
      <c r="N22" s="3">
        <v>1.84E-2</v>
      </c>
      <c r="O22" s="3">
        <v>7.0099999999999996E-2</v>
      </c>
      <c r="P22" s="3">
        <v>158.46199999999999</v>
      </c>
      <c r="Q22" s="3">
        <v>1084.377</v>
      </c>
      <c r="R22" s="3" t="s">
        <v>68</v>
      </c>
      <c r="S22" s="3">
        <v>1.9598</v>
      </c>
      <c r="T22" s="3">
        <v>0.20830000000000001</v>
      </c>
      <c r="U22" s="3">
        <v>0.10630000000000001</v>
      </c>
      <c r="V22" s="3">
        <f t="shared" si="4"/>
        <v>10.63</v>
      </c>
      <c r="W22" s="3">
        <v>11.204000000000001</v>
      </c>
      <c r="X22" s="3">
        <v>53.7866</v>
      </c>
      <c r="Y22" s="3">
        <v>2.8584999999999998</v>
      </c>
      <c r="Z22" s="3">
        <v>3.7199999999999997E-2</v>
      </c>
      <c r="AA22" s="3">
        <v>0.31259999999999999</v>
      </c>
      <c r="AB22" s="3">
        <v>1.1635</v>
      </c>
      <c r="AC22" s="3">
        <v>0.33169999999999999</v>
      </c>
      <c r="AD22" s="3">
        <v>0.38600000000000001</v>
      </c>
      <c r="AE22" s="3">
        <v>0.33800000000000002</v>
      </c>
      <c r="AF22" s="3">
        <v>5.16E-2</v>
      </c>
      <c r="AG22" s="3">
        <v>0.2964</v>
      </c>
      <c r="AH22" s="3">
        <v>0.13969999999999999</v>
      </c>
      <c r="AI22" s="3">
        <v>-0.15359999999999999</v>
      </c>
      <c r="AJ22" s="3">
        <v>-0.1288</v>
      </c>
      <c r="AK22" s="3">
        <v>0.32990000000000003</v>
      </c>
      <c r="AL22" s="3">
        <v>-0.30559999999999998</v>
      </c>
      <c r="AM22" s="3">
        <v>0.1016</v>
      </c>
      <c r="AN22" s="3">
        <v>-0.1026</v>
      </c>
      <c r="AO22" s="3">
        <v>0.01</v>
      </c>
      <c r="AP22" s="3">
        <v>0.01</v>
      </c>
      <c r="AQ22" s="3">
        <v>0.01</v>
      </c>
      <c r="AR22" s="3">
        <v>224</v>
      </c>
      <c r="AS22" s="3">
        <v>196</v>
      </c>
      <c r="AT22" s="3">
        <v>96</v>
      </c>
      <c r="AU22" s="3">
        <v>655</v>
      </c>
      <c r="AV22" s="3">
        <v>292</v>
      </c>
      <c r="AW22" s="3">
        <v>30</v>
      </c>
      <c r="AX22" s="3">
        <v>200</v>
      </c>
      <c r="AY22" s="3" t="s">
        <v>67</v>
      </c>
      <c r="AZ22" s="3" t="s">
        <v>67</v>
      </c>
      <c r="BA22" s="3">
        <v>0</v>
      </c>
      <c r="BB22" s="3" t="s">
        <v>88</v>
      </c>
      <c r="BD22" s="3" t="s">
        <v>88</v>
      </c>
      <c r="BF22" s="12">
        <v>6508</v>
      </c>
    </row>
    <row r="23" spans="2:58" s="35" customFormat="1" x14ac:dyDescent="0.15">
      <c r="B23" s="42" t="s">
        <v>3</v>
      </c>
      <c r="C23" s="34"/>
      <c r="D23" s="34"/>
      <c r="E23" s="35">
        <f t="shared" ref="E23:Q23" si="5">AVERAGE(E15:E22)</f>
        <v>2.0666250000000002</v>
      </c>
      <c r="F23" s="35">
        <f t="shared" si="5"/>
        <v>0.18827500000000003</v>
      </c>
      <c r="G23" s="35">
        <f t="shared" si="5"/>
        <v>9.0175000000000005E-2</v>
      </c>
      <c r="H23" s="35">
        <f t="shared" si="5"/>
        <v>60.583574999999996</v>
      </c>
      <c r="I23" s="35">
        <f t="shared" si="5"/>
        <v>2.5821499999999999</v>
      </c>
      <c r="J23" s="35">
        <f t="shared" si="5"/>
        <v>3.5195874999999996</v>
      </c>
      <c r="K23" s="35">
        <f t="shared" si="5"/>
        <v>5.0600000000000006E-2</v>
      </c>
      <c r="L23" s="35">
        <f t="shared" si="5"/>
        <v>0.28062500000000001</v>
      </c>
      <c r="M23" s="35">
        <f t="shared" si="5"/>
        <v>7.6062500000000005E-2</v>
      </c>
      <c r="N23" s="35">
        <f t="shared" si="5"/>
        <v>1.8175E-2</v>
      </c>
      <c r="O23" s="35">
        <f t="shared" si="5"/>
        <v>7.2449999999999987E-2</v>
      </c>
      <c r="P23" s="35">
        <f t="shared" si="5"/>
        <v>132.37212500000001</v>
      </c>
      <c r="Q23" s="35">
        <f t="shared" si="5"/>
        <v>1071.1520375</v>
      </c>
      <c r="S23" s="36">
        <f>AVERAGE(S15:S22)</f>
        <v>2.0368750000000002</v>
      </c>
      <c r="T23" s="36">
        <f>AVERAGE(T15:T22)</f>
        <v>0.17954999999999999</v>
      </c>
      <c r="U23" s="36">
        <f>AVERAGE(U15:U22)</f>
        <v>8.7212499999999998E-2</v>
      </c>
      <c r="V23" s="3">
        <f t="shared" si="4"/>
        <v>8.7212499999999995</v>
      </c>
      <c r="W23" s="36">
        <f>AVERAGE(W15:W22)</f>
        <v>9.5444250000000004</v>
      </c>
      <c r="X23" s="36">
        <f>AVERAGE(X15:X22)</f>
        <v>54.012599999999999</v>
      </c>
      <c r="Y23" s="36">
        <f>AVERAGE(Y15:Y22)</f>
        <v>2.3193999999999999</v>
      </c>
      <c r="Z23" s="36">
        <f>AVERAGE(Z15:Z22)</f>
        <v>3.7249999999999998E-2</v>
      </c>
      <c r="AA23" s="36">
        <f>AVERAGE(AA15:AA22)</f>
        <v>0.42078750000000009</v>
      </c>
      <c r="BF23" s="43"/>
    </row>
    <row r="24" spans="2:58" s="3" customFormat="1" x14ac:dyDescent="0.15">
      <c r="B24" s="8" t="s">
        <v>2</v>
      </c>
      <c r="C24" s="31"/>
      <c r="D24" s="31"/>
      <c r="E24" s="3">
        <f t="shared" ref="E24:Q24" si="6">STDEV(E15:E22)</f>
        <v>0.19908974824722361</v>
      </c>
      <c r="F24" s="3">
        <f t="shared" si="6"/>
        <v>6.1104658461644888E-2</v>
      </c>
      <c r="G24" s="3">
        <f t="shared" si="6"/>
        <v>2.5527226361559241E-2</v>
      </c>
      <c r="H24" s="3">
        <f t="shared" si="6"/>
        <v>30.096088603089285</v>
      </c>
      <c r="I24" s="3">
        <f t="shared" si="6"/>
        <v>0.37492455622050563</v>
      </c>
      <c r="J24" s="3">
        <f t="shared" si="6"/>
        <v>0.34879706108484998</v>
      </c>
      <c r="K24" s="3">
        <f t="shared" si="6"/>
        <v>5.068953118177926E-3</v>
      </c>
      <c r="L24" s="3">
        <f t="shared" si="6"/>
        <v>3.3095478758974041E-2</v>
      </c>
      <c r="M24" s="3">
        <f t="shared" si="6"/>
        <v>7.3955464397742199E-3</v>
      </c>
      <c r="N24" s="3">
        <f t="shared" si="6"/>
        <v>1.5247950681976903E-3</v>
      </c>
      <c r="O24" s="3">
        <f t="shared" si="6"/>
        <v>7.9636674968258173E-3</v>
      </c>
      <c r="P24" s="3">
        <f t="shared" si="6"/>
        <v>30.047077288612506</v>
      </c>
      <c r="Q24" s="3">
        <f t="shared" si="6"/>
        <v>17.457052382832678</v>
      </c>
      <c r="S24" s="3">
        <f t="shared" ref="S24:AE24" si="7">STDEV(S15:S22)</f>
        <v>0.19715310765276534</v>
      </c>
      <c r="T24" s="3">
        <f t="shared" si="7"/>
        <v>6.0538252369885977E-2</v>
      </c>
      <c r="U24" s="3">
        <f t="shared" si="7"/>
        <v>2.5851081077145361E-2</v>
      </c>
      <c r="V24" s="3">
        <f t="shared" si="7"/>
        <v>2.5851081077145315</v>
      </c>
      <c r="W24" s="3">
        <f t="shared" si="7"/>
        <v>2.8526120159551014</v>
      </c>
      <c r="X24" s="3">
        <f t="shared" si="7"/>
        <v>4.343632565360144</v>
      </c>
      <c r="Y24" s="3">
        <f t="shared" si="7"/>
        <v>0.58008645168506656</v>
      </c>
      <c r="Z24" s="3">
        <f t="shared" si="7"/>
        <v>3.2605871513315776E-3</v>
      </c>
      <c r="AA24" s="3">
        <f t="shared" si="7"/>
        <v>0.12768566803454681</v>
      </c>
      <c r="AB24" s="3">
        <f t="shared" si="7"/>
        <v>8.1068912484555847E-2</v>
      </c>
      <c r="AC24" s="3">
        <f t="shared" si="7"/>
        <v>0.11940225829403002</v>
      </c>
      <c r="AD24" s="3">
        <f t="shared" si="7"/>
        <v>0.12855128423540302</v>
      </c>
      <c r="AE24" s="3">
        <f t="shared" si="7"/>
        <v>0.13068255703913081</v>
      </c>
      <c r="BF24" s="12"/>
    </row>
    <row r="25" spans="2:58" s="3" customFormat="1" x14ac:dyDescent="0.15">
      <c r="B25" s="11"/>
      <c r="V25" s="3">
        <f t="shared" ref="V25:V35" si="8">U25*100</f>
        <v>0</v>
      </c>
      <c r="BF25" s="12"/>
    </row>
    <row r="26" spans="2:58" s="3" customFormat="1" x14ac:dyDescent="0.15">
      <c r="B26" s="11" t="s">
        <v>87</v>
      </c>
      <c r="C26" s="31" t="s">
        <v>1</v>
      </c>
      <c r="D26" s="31" t="s">
        <v>0</v>
      </c>
      <c r="E26" s="3">
        <v>2.1615000000000002</v>
      </c>
      <c r="F26" s="3">
        <v>0.32629999999999998</v>
      </c>
      <c r="G26" s="3">
        <v>0.15090000000000001</v>
      </c>
      <c r="H26" s="3">
        <v>122.139</v>
      </c>
      <c r="I26" s="3">
        <v>1.8487</v>
      </c>
      <c r="J26" s="3">
        <v>4.2373000000000003</v>
      </c>
      <c r="K26" s="3">
        <v>5.0599999999999999E-2</v>
      </c>
      <c r="L26" s="3">
        <v>0.2258</v>
      </c>
      <c r="M26" s="3">
        <v>6.9500000000000006E-2</v>
      </c>
      <c r="N26" s="3">
        <v>1.5100000000000001E-2</v>
      </c>
      <c r="O26" s="3">
        <v>6.6000000000000003E-2</v>
      </c>
      <c r="P26" s="3">
        <v>203.17250000000001</v>
      </c>
      <c r="Q26" s="3">
        <v>1065.9590000000001</v>
      </c>
      <c r="R26" s="3" t="s">
        <v>68</v>
      </c>
      <c r="S26" s="3">
        <v>2.1307</v>
      </c>
      <c r="T26" s="3">
        <v>0.31709999999999999</v>
      </c>
      <c r="U26" s="3">
        <v>0.14879999999999999</v>
      </c>
      <c r="V26" s="3">
        <f t="shared" si="8"/>
        <v>14.879999999999999</v>
      </c>
      <c r="W26" s="3">
        <v>15.6473</v>
      </c>
      <c r="X26" s="3">
        <v>49.348300000000002</v>
      </c>
      <c r="Y26" s="3">
        <v>3.6718999999999999</v>
      </c>
      <c r="Z26" s="3">
        <v>4.0500000000000001E-2</v>
      </c>
      <c r="AA26" s="3">
        <v>0.23180000000000001</v>
      </c>
      <c r="AB26" s="3">
        <v>1.2962</v>
      </c>
      <c r="AC26" s="3">
        <v>0.24099999999999999</v>
      </c>
      <c r="AD26" s="3">
        <v>0.31230000000000002</v>
      </c>
      <c r="AE26" s="3">
        <v>0.27579999999999999</v>
      </c>
      <c r="AF26" s="3">
        <v>0.2356</v>
      </c>
      <c r="AG26" s="3">
        <v>-2.58E-2</v>
      </c>
      <c r="AH26" s="3">
        <v>4.3700000000000003E-2</v>
      </c>
      <c r="AI26" s="3">
        <v>5.79E-2</v>
      </c>
      <c r="AJ26" s="3">
        <v>8.3999999999999995E-3</v>
      </c>
      <c r="AK26" s="3">
        <v>-0.30680000000000002</v>
      </c>
      <c r="AL26" s="3">
        <v>2.76E-2</v>
      </c>
      <c r="AM26" s="3">
        <v>0.27410000000000001</v>
      </c>
      <c r="AN26" s="3">
        <v>1.2699999999999999E-2</v>
      </c>
      <c r="AO26" s="3">
        <v>0.01</v>
      </c>
      <c r="AP26" s="3">
        <v>0.01</v>
      </c>
      <c r="AQ26" s="3">
        <v>0.01</v>
      </c>
      <c r="AR26" s="3">
        <v>240</v>
      </c>
      <c r="AS26" s="3">
        <v>192</v>
      </c>
      <c r="AT26" s="3">
        <v>96</v>
      </c>
      <c r="AU26" s="3">
        <v>1035</v>
      </c>
      <c r="AV26" s="3">
        <v>657</v>
      </c>
      <c r="AW26" s="3">
        <v>48</v>
      </c>
      <c r="AX26" s="3">
        <v>200</v>
      </c>
      <c r="AY26" s="3" t="s">
        <v>67</v>
      </c>
      <c r="AZ26" s="3" t="s">
        <v>67</v>
      </c>
      <c r="BA26" s="3">
        <v>0</v>
      </c>
      <c r="BB26" s="3" t="s">
        <v>86</v>
      </c>
      <c r="BD26" s="3" t="s">
        <v>86</v>
      </c>
      <c r="BF26" s="12">
        <v>6508</v>
      </c>
    </row>
    <row r="27" spans="2:58" s="3" customFormat="1" x14ac:dyDescent="0.15">
      <c r="B27" s="11" t="s">
        <v>85</v>
      </c>
      <c r="C27" s="31" t="s">
        <v>1</v>
      </c>
      <c r="D27" s="31" t="s">
        <v>0</v>
      </c>
      <c r="E27" s="3">
        <v>2.3492999999999999</v>
      </c>
      <c r="F27" s="3">
        <v>0.21859999999999999</v>
      </c>
      <c r="G27" s="3">
        <v>9.3100000000000002E-2</v>
      </c>
      <c r="H27" s="3">
        <v>74.490399999999994</v>
      </c>
      <c r="I27" s="3">
        <v>2.1714000000000002</v>
      </c>
      <c r="J27" s="3">
        <v>3.4416000000000002</v>
      </c>
      <c r="K27" s="3">
        <v>4.4699999999999997E-2</v>
      </c>
      <c r="L27" s="3">
        <v>0.2858</v>
      </c>
      <c r="M27" s="3">
        <v>8.6300000000000002E-2</v>
      </c>
      <c r="N27" s="3">
        <v>1.5299999999999999E-2</v>
      </c>
      <c r="O27" s="3">
        <v>8.2000000000000003E-2</v>
      </c>
      <c r="P27" s="3">
        <v>131.67789999999999</v>
      </c>
      <c r="Q27" s="3">
        <v>1057.8040000000001</v>
      </c>
      <c r="R27" s="3" t="s">
        <v>68</v>
      </c>
      <c r="S27" s="3">
        <v>2.3174000000000001</v>
      </c>
      <c r="T27" s="3">
        <v>0.20830000000000001</v>
      </c>
      <c r="U27" s="3">
        <v>8.9899999999999994E-2</v>
      </c>
      <c r="V27" s="3">
        <f t="shared" si="8"/>
        <v>8.99</v>
      </c>
      <c r="W27" s="3">
        <v>11.812200000000001</v>
      </c>
      <c r="X27" s="3">
        <v>56.696100000000001</v>
      </c>
      <c r="Y27" s="3">
        <v>2.5486</v>
      </c>
      <c r="Z27" s="3">
        <v>3.5299999999999998E-2</v>
      </c>
      <c r="AA27" s="3">
        <v>0.35709999999999997</v>
      </c>
      <c r="AB27" s="3">
        <v>1.3331999999999999</v>
      </c>
      <c r="AC27" s="3">
        <v>0.34789999999999999</v>
      </c>
      <c r="AD27" s="3">
        <v>0.46379999999999999</v>
      </c>
      <c r="AE27" s="3">
        <v>0.38719999999999999</v>
      </c>
      <c r="AF27" s="3">
        <v>-0.34660000000000002</v>
      </c>
      <c r="AG27" s="3">
        <v>-3.0200000000000001E-2</v>
      </c>
      <c r="AH27" s="3">
        <v>-1.5E-3</v>
      </c>
      <c r="AI27" s="3">
        <v>3.0999999999999999E-3</v>
      </c>
      <c r="AJ27" s="3">
        <v>-5.8299999999999998E-2</v>
      </c>
      <c r="AK27" s="3">
        <v>0.46010000000000001</v>
      </c>
      <c r="AL27" s="3">
        <v>-3.3599999999999998E-2</v>
      </c>
      <c r="AM27" s="3">
        <v>0.38269999999999998</v>
      </c>
      <c r="AN27" s="3">
        <v>4.87E-2</v>
      </c>
      <c r="AO27" s="3">
        <v>0.01</v>
      </c>
      <c r="AP27" s="3">
        <v>0.01</v>
      </c>
      <c r="AQ27" s="3">
        <v>0.01</v>
      </c>
      <c r="AR27" s="3">
        <v>220</v>
      </c>
      <c r="AS27" s="3">
        <v>208</v>
      </c>
      <c r="AT27" s="3">
        <v>96</v>
      </c>
      <c r="AU27" s="3">
        <v>561</v>
      </c>
      <c r="AV27" s="3">
        <v>293</v>
      </c>
      <c r="AW27" s="3">
        <v>40</v>
      </c>
      <c r="AX27" s="3">
        <v>200</v>
      </c>
      <c r="AY27" s="3" t="s">
        <v>67</v>
      </c>
      <c r="AZ27" s="3" t="s">
        <v>67</v>
      </c>
      <c r="BA27" s="3">
        <v>0</v>
      </c>
      <c r="BB27" s="3" t="s">
        <v>84</v>
      </c>
      <c r="BD27" s="3" t="s">
        <v>84</v>
      </c>
      <c r="BF27" s="12">
        <v>6508</v>
      </c>
    </row>
    <row r="28" spans="2:58" s="3" customFormat="1" x14ac:dyDescent="0.15">
      <c r="B28" s="11" t="s">
        <v>83</v>
      </c>
      <c r="C28" s="31" t="s">
        <v>1</v>
      </c>
      <c r="D28" s="31" t="s">
        <v>0</v>
      </c>
      <c r="E28" s="3">
        <v>2.3178999999999998</v>
      </c>
      <c r="F28" s="3">
        <v>0.25540000000000002</v>
      </c>
      <c r="G28" s="3">
        <v>0.11020000000000001</v>
      </c>
      <c r="H28" s="3">
        <v>52.203000000000003</v>
      </c>
      <c r="I28" s="3">
        <v>1.7909999999999999</v>
      </c>
      <c r="J28" s="3">
        <v>3.1778</v>
      </c>
      <c r="K28" s="3">
        <v>5.2299999999999999E-2</v>
      </c>
      <c r="L28" s="3">
        <v>0.31290000000000001</v>
      </c>
      <c r="M28" s="3">
        <v>0.1137</v>
      </c>
      <c r="N28" s="3">
        <v>1.6799999999999999E-2</v>
      </c>
      <c r="O28" s="3">
        <v>0.10970000000000001</v>
      </c>
      <c r="P28" s="3">
        <v>145.73779999999999</v>
      </c>
      <c r="Q28" s="3">
        <v>1038.3309999999999</v>
      </c>
      <c r="R28" s="3" t="s">
        <v>68</v>
      </c>
      <c r="S28" s="3">
        <v>2.2869000000000002</v>
      </c>
      <c r="T28" s="3">
        <v>0.24879999999999999</v>
      </c>
      <c r="U28" s="3">
        <v>0.10879999999999999</v>
      </c>
      <c r="V28" s="3">
        <f t="shared" si="8"/>
        <v>10.879999999999999</v>
      </c>
      <c r="W28" s="3">
        <v>11.400700000000001</v>
      </c>
      <c r="X28" s="3">
        <v>45.817100000000003</v>
      </c>
      <c r="Y28" s="3">
        <v>2.4927000000000001</v>
      </c>
      <c r="Z28" s="3">
        <v>4.3700000000000003E-2</v>
      </c>
      <c r="AA28" s="3">
        <v>0.35749999999999998</v>
      </c>
      <c r="AB28" s="3">
        <v>1.7304999999999999</v>
      </c>
      <c r="AC28" s="3">
        <v>0.31940000000000002</v>
      </c>
      <c r="AD28" s="3">
        <v>0.55269999999999997</v>
      </c>
      <c r="AE28" s="3">
        <v>0.4118</v>
      </c>
      <c r="AF28" s="3">
        <v>0.29659999999999997</v>
      </c>
      <c r="AG28" s="3">
        <v>-0.1153</v>
      </c>
      <c r="AH28" s="3">
        <v>2.76E-2</v>
      </c>
      <c r="AI28" s="3">
        <v>9.4200000000000006E-2</v>
      </c>
      <c r="AJ28" s="3">
        <v>0.1147</v>
      </c>
      <c r="AK28" s="3">
        <v>-0.53239999999999998</v>
      </c>
      <c r="AL28" s="3">
        <v>0.1358</v>
      </c>
      <c r="AM28" s="3">
        <v>0.37440000000000001</v>
      </c>
      <c r="AN28" s="3">
        <v>0.1047</v>
      </c>
      <c r="AO28" s="3">
        <v>0.01</v>
      </c>
      <c r="AP28" s="3">
        <v>0.01</v>
      </c>
      <c r="AQ28" s="3">
        <v>0.01</v>
      </c>
      <c r="AR28" s="3">
        <v>256</v>
      </c>
      <c r="AS28" s="3">
        <v>196</v>
      </c>
      <c r="AT28" s="3">
        <v>96</v>
      </c>
      <c r="AU28" s="3">
        <v>601</v>
      </c>
      <c r="AV28" s="3">
        <v>249</v>
      </c>
      <c r="AW28" s="3">
        <v>42</v>
      </c>
      <c r="AX28" s="3">
        <v>200</v>
      </c>
      <c r="AY28" s="3" t="s">
        <v>67</v>
      </c>
      <c r="AZ28" s="3" t="s">
        <v>67</v>
      </c>
      <c r="BA28" s="3">
        <v>0</v>
      </c>
      <c r="BB28" s="3" t="s">
        <v>82</v>
      </c>
      <c r="BD28" s="3" t="s">
        <v>82</v>
      </c>
      <c r="BF28" s="12">
        <v>6508</v>
      </c>
    </row>
    <row r="29" spans="2:58" s="3" customFormat="1" x14ac:dyDescent="0.15">
      <c r="B29" s="11" t="s">
        <v>81</v>
      </c>
      <c r="C29" s="31" t="s">
        <v>1</v>
      </c>
      <c r="D29" s="31" t="s">
        <v>0</v>
      </c>
      <c r="E29" s="3">
        <v>2.5106000000000002</v>
      </c>
      <c r="F29" s="3">
        <v>0.21560000000000001</v>
      </c>
      <c r="G29" s="3">
        <v>8.5900000000000004E-2</v>
      </c>
      <c r="H29" s="3">
        <v>37.242100000000001</v>
      </c>
      <c r="I29" s="3">
        <v>2.5028000000000001</v>
      </c>
      <c r="J29" s="3">
        <v>3.0550000000000002</v>
      </c>
      <c r="K29" s="3">
        <v>5.4800000000000001E-2</v>
      </c>
      <c r="L29" s="3">
        <v>0.32319999999999999</v>
      </c>
      <c r="M29" s="3">
        <v>9.9500000000000005E-2</v>
      </c>
      <c r="N29" s="3">
        <v>1.8200000000000001E-2</v>
      </c>
      <c r="O29" s="3">
        <v>9.5200000000000007E-2</v>
      </c>
      <c r="P29" s="3">
        <v>126.0539</v>
      </c>
      <c r="Q29" s="3">
        <v>1071.7929999999999</v>
      </c>
      <c r="R29" s="3" t="s">
        <v>68</v>
      </c>
      <c r="S29" s="3">
        <v>2.4807000000000001</v>
      </c>
      <c r="T29" s="3">
        <v>0.2082</v>
      </c>
      <c r="U29" s="3">
        <v>8.3900000000000002E-2</v>
      </c>
      <c r="V29" s="3">
        <f t="shared" si="8"/>
        <v>8.39</v>
      </c>
      <c r="W29" s="3">
        <v>9.8149999999999995</v>
      </c>
      <c r="X29" s="3">
        <v>47.135399999999997</v>
      </c>
      <c r="Y29" s="3">
        <v>1.9782999999999999</v>
      </c>
      <c r="Z29" s="3">
        <v>4.24E-2</v>
      </c>
      <c r="AA29" s="3">
        <v>0.46300000000000002</v>
      </c>
      <c r="AB29" s="3">
        <v>1.3525</v>
      </c>
      <c r="AC29" s="3">
        <v>0.45329999999999998</v>
      </c>
      <c r="AD29" s="3">
        <v>0.61309999999999998</v>
      </c>
      <c r="AE29" s="3">
        <v>0.48409999999999997</v>
      </c>
      <c r="AF29" s="3">
        <v>-0.3644</v>
      </c>
      <c r="AG29" s="3">
        <v>-0.26190000000000002</v>
      </c>
      <c r="AH29" s="3">
        <v>-6.4000000000000001E-2</v>
      </c>
      <c r="AI29" s="3">
        <v>4.1999999999999997E-3</v>
      </c>
      <c r="AJ29" s="3">
        <v>-0.151</v>
      </c>
      <c r="AK29" s="3">
        <v>0.59409999999999996</v>
      </c>
      <c r="AL29" s="3">
        <v>-0.28789999999999999</v>
      </c>
      <c r="AM29" s="3">
        <v>0.37669999999999998</v>
      </c>
      <c r="AN29" s="3">
        <v>9.7799999999999998E-2</v>
      </c>
      <c r="AO29" s="3">
        <v>0.01</v>
      </c>
      <c r="AP29" s="3">
        <v>0.01</v>
      </c>
      <c r="AQ29" s="3">
        <v>0.01</v>
      </c>
      <c r="AR29" s="3">
        <v>264</v>
      </c>
      <c r="AS29" s="3">
        <v>180</v>
      </c>
      <c r="AT29" s="3">
        <v>96</v>
      </c>
      <c r="AU29" s="3">
        <v>661</v>
      </c>
      <c r="AV29" s="3">
        <v>231</v>
      </c>
      <c r="AW29" s="3">
        <v>45</v>
      </c>
      <c r="AX29" s="3">
        <v>200</v>
      </c>
      <c r="AY29" s="3" t="s">
        <v>67</v>
      </c>
      <c r="AZ29" s="3" t="s">
        <v>67</v>
      </c>
      <c r="BA29" s="3">
        <v>0</v>
      </c>
      <c r="BB29" s="3" t="s">
        <v>80</v>
      </c>
      <c r="BD29" s="3" t="s">
        <v>80</v>
      </c>
      <c r="BF29" s="12">
        <v>6508</v>
      </c>
    </row>
    <row r="30" spans="2:58" s="3" customFormat="1" x14ac:dyDescent="0.15">
      <c r="B30" s="11" t="s">
        <v>79</v>
      </c>
      <c r="C30" s="31" t="s">
        <v>1</v>
      </c>
      <c r="D30" s="31" t="s">
        <v>0</v>
      </c>
      <c r="E30" s="3">
        <v>2.6665999999999999</v>
      </c>
      <c r="F30" s="3">
        <v>0.16900000000000001</v>
      </c>
      <c r="G30" s="3">
        <v>6.3399999999999998E-2</v>
      </c>
      <c r="H30" s="3">
        <v>27.187899999999999</v>
      </c>
      <c r="I30" s="3">
        <v>2.7545000000000002</v>
      </c>
      <c r="J30" s="3">
        <v>2.8980000000000001</v>
      </c>
      <c r="K30" s="3">
        <v>4.9099999999999998E-2</v>
      </c>
      <c r="L30" s="3">
        <v>0.33700000000000002</v>
      </c>
      <c r="M30" s="3">
        <v>0.1055</v>
      </c>
      <c r="N30" s="3">
        <v>1.5599999999999999E-2</v>
      </c>
      <c r="O30" s="3">
        <v>0.10630000000000001</v>
      </c>
      <c r="P30" s="3">
        <v>96.457800000000006</v>
      </c>
      <c r="Q30" s="3">
        <v>1083.9549999999999</v>
      </c>
      <c r="R30" s="3" t="s">
        <v>68</v>
      </c>
      <c r="S30" s="3">
        <v>2.6333000000000002</v>
      </c>
      <c r="T30" s="3">
        <v>0.16009999999999999</v>
      </c>
      <c r="U30" s="3">
        <v>6.08E-2</v>
      </c>
      <c r="V30" s="3">
        <f t="shared" si="8"/>
        <v>6.08</v>
      </c>
      <c r="W30" s="3">
        <v>8.8245000000000005</v>
      </c>
      <c r="X30" s="3">
        <v>55.127699999999997</v>
      </c>
      <c r="Y30" s="3">
        <v>1.6755</v>
      </c>
      <c r="Z30" s="3">
        <v>3.6299999999999999E-2</v>
      </c>
      <c r="AA30" s="3">
        <v>0.5605</v>
      </c>
      <c r="AB30" s="3">
        <v>1.3264</v>
      </c>
      <c r="AC30" s="3">
        <v>0.505</v>
      </c>
      <c r="AD30" s="3">
        <v>0.66979999999999995</v>
      </c>
      <c r="AE30" s="3">
        <v>0.65429999999999999</v>
      </c>
      <c r="AF30" s="3">
        <v>0.40989999999999999</v>
      </c>
      <c r="AG30" s="3">
        <v>-0.29420000000000002</v>
      </c>
      <c r="AH30" s="3">
        <v>-2.1100000000000001E-2</v>
      </c>
      <c r="AI30" s="3">
        <v>-1.11E-2</v>
      </c>
      <c r="AJ30" s="3">
        <v>-6.3399999999999998E-2</v>
      </c>
      <c r="AK30" s="3">
        <v>0.66669999999999996</v>
      </c>
      <c r="AL30" s="3">
        <v>-0.38200000000000001</v>
      </c>
      <c r="AM30" s="3">
        <v>-0.5282</v>
      </c>
      <c r="AN30" s="3">
        <v>-5.6599999999999998E-2</v>
      </c>
      <c r="AO30" s="3">
        <v>0.01</v>
      </c>
      <c r="AP30" s="3">
        <v>0.01</v>
      </c>
      <c r="AQ30" s="3">
        <v>0.01</v>
      </c>
      <c r="AR30" s="3">
        <v>236</v>
      </c>
      <c r="AS30" s="3">
        <v>244</v>
      </c>
      <c r="AT30" s="3">
        <v>96</v>
      </c>
      <c r="AU30" s="3">
        <v>333</v>
      </c>
      <c r="AV30" s="3">
        <v>872</v>
      </c>
      <c r="AW30" s="3">
        <v>12</v>
      </c>
      <c r="AX30" s="3">
        <v>200</v>
      </c>
      <c r="AY30" s="3" t="s">
        <v>67</v>
      </c>
      <c r="AZ30" s="3" t="s">
        <v>67</v>
      </c>
      <c r="BA30" s="3">
        <v>0</v>
      </c>
      <c r="BB30" s="3" t="s">
        <v>78</v>
      </c>
      <c r="BD30" s="3" t="s">
        <v>78</v>
      </c>
      <c r="BF30" s="12">
        <v>6508</v>
      </c>
    </row>
    <row r="31" spans="2:58" s="3" customFormat="1" x14ac:dyDescent="0.15">
      <c r="B31" s="11" t="s">
        <v>77</v>
      </c>
      <c r="C31" s="31" t="s">
        <v>1</v>
      </c>
      <c r="D31" s="31" t="s">
        <v>0</v>
      </c>
      <c r="E31" s="3">
        <v>2.2174</v>
      </c>
      <c r="F31" s="3">
        <v>0.1701</v>
      </c>
      <c r="G31" s="3">
        <v>7.6700000000000004E-2</v>
      </c>
      <c r="H31" s="3">
        <v>36.528599999999997</v>
      </c>
      <c r="I31" s="3">
        <v>2.8956</v>
      </c>
      <c r="J31" s="3">
        <v>3.4628999999999999</v>
      </c>
      <c r="K31" s="3">
        <v>4.8300000000000003E-2</v>
      </c>
      <c r="L31" s="3">
        <v>0.28489999999999999</v>
      </c>
      <c r="M31" s="3">
        <v>8.1199999999999994E-2</v>
      </c>
      <c r="N31" s="3">
        <v>1.72E-2</v>
      </c>
      <c r="O31" s="3">
        <v>8.1299999999999997E-2</v>
      </c>
      <c r="P31" s="3">
        <v>117.1259</v>
      </c>
      <c r="Q31" s="3">
        <v>1095.625</v>
      </c>
      <c r="R31" s="3" t="s">
        <v>68</v>
      </c>
      <c r="S31" s="3">
        <v>2.1869000000000001</v>
      </c>
      <c r="T31" s="3">
        <v>0.1605</v>
      </c>
      <c r="U31" s="3">
        <v>7.3400000000000007E-2</v>
      </c>
      <c r="V31" s="3">
        <f t="shared" si="8"/>
        <v>7.3400000000000007</v>
      </c>
      <c r="W31" s="3">
        <v>8.8902999999999999</v>
      </c>
      <c r="X31" s="3">
        <v>55.398499999999999</v>
      </c>
      <c r="Y31" s="3">
        <v>2.0326</v>
      </c>
      <c r="Z31" s="3">
        <v>3.61E-2</v>
      </c>
      <c r="AA31" s="3">
        <v>0.45590000000000003</v>
      </c>
      <c r="AB31" s="3">
        <v>1.4095</v>
      </c>
      <c r="AC31" s="3">
        <v>0.41539999999999999</v>
      </c>
      <c r="AD31" s="3">
        <v>0.58560000000000001</v>
      </c>
      <c r="AE31" s="3">
        <v>0.51490000000000002</v>
      </c>
      <c r="AF31" s="3">
        <v>0.41110000000000002</v>
      </c>
      <c r="AG31" s="3">
        <v>-1.4200000000000001E-2</v>
      </c>
      <c r="AH31" s="3">
        <v>5.79E-2</v>
      </c>
      <c r="AI31" s="3">
        <v>-7.9299999999999995E-2</v>
      </c>
      <c r="AJ31" s="3">
        <v>5.8200000000000002E-2</v>
      </c>
      <c r="AK31" s="3">
        <v>0.57720000000000005</v>
      </c>
      <c r="AL31" s="3">
        <v>2.4500000000000001E-2</v>
      </c>
      <c r="AM31" s="3">
        <v>0.5121</v>
      </c>
      <c r="AN31" s="3">
        <v>-4.8300000000000003E-2</v>
      </c>
      <c r="AO31" s="3">
        <v>0.01</v>
      </c>
      <c r="AP31" s="3">
        <v>0.01</v>
      </c>
      <c r="AQ31" s="3">
        <v>0.01</v>
      </c>
      <c r="AR31" s="3">
        <v>248</v>
      </c>
      <c r="AS31" s="3">
        <v>184</v>
      </c>
      <c r="AT31" s="3">
        <v>96</v>
      </c>
      <c r="AU31" s="3">
        <v>468</v>
      </c>
      <c r="AV31" s="3">
        <v>800</v>
      </c>
      <c r="AW31" s="3">
        <v>28</v>
      </c>
      <c r="AX31" s="3">
        <v>200</v>
      </c>
      <c r="AY31" s="3" t="s">
        <v>67</v>
      </c>
      <c r="AZ31" s="3" t="s">
        <v>67</v>
      </c>
      <c r="BA31" s="3">
        <v>0</v>
      </c>
      <c r="BB31" s="3" t="s">
        <v>76</v>
      </c>
      <c r="BD31" s="3" t="s">
        <v>76</v>
      </c>
      <c r="BF31" s="12">
        <v>6508</v>
      </c>
    </row>
    <row r="32" spans="2:58" s="3" customFormat="1" x14ac:dyDescent="0.15">
      <c r="B32" s="11" t="s">
        <v>75</v>
      </c>
      <c r="C32" s="31" t="s">
        <v>1</v>
      </c>
      <c r="D32" s="31" t="s">
        <v>0</v>
      </c>
      <c r="E32" s="3">
        <v>2.0737999999999999</v>
      </c>
      <c r="F32" s="3">
        <v>0.24690000000000001</v>
      </c>
      <c r="G32" s="3">
        <v>0.11899999999999999</v>
      </c>
      <c r="H32" s="3">
        <v>88.483999999999995</v>
      </c>
      <c r="I32" s="3">
        <v>1.9098999999999999</v>
      </c>
      <c r="J32" s="3">
        <v>3.8588</v>
      </c>
      <c r="K32" s="3">
        <v>4.8300000000000003E-2</v>
      </c>
      <c r="L32" s="3">
        <v>0.24990000000000001</v>
      </c>
      <c r="M32" s="3">
        <v>6.83E-2</v>
      </c>
      <c r="N32" s="3">
        <v>1.5699999999999999E-2</v>
      </c>
      <c r="O32" s="3">
        <v>6.54E-2</v>
      </c>
      <c r="P32" s="3">
        <v>163.03149999999999</v>
      </c>
      <c r="Q32" s="44">
        <v>1067.5050000000001</v>
      </c>
      <c r="R32" s="3" t="s">
        <v>68</v>
      </c>
      <c r="S32" s="3">
        <v>2.0447000000000002</v>
      </c>
      <c r="T32" s="3">
        <v>0.23899999999999999</v>
      </c>
      <c r="U32" s="3">
        <v>0.1169</v>
      </c>
      <c r="V32" s="3">
        <f t="shared" si="8"/>
        <v>11.690000000000001</v>
      </c>
      <c r="W32" s="3">
        <v>12.3955</v>
      </c>
      <c r="X32" s="3">
        <v>51.853400000000001</v>
      </c>
      <c r="Y32" s="3">
        <v>3.0312000000000001</v>
      </c>
      <c r="Z32" s="3">
        <v>3.8600000000000002E-2</v>
      </c>
      <c r="AA32" s="3">
        <v>0.2913</v>
      </c>
      <c r="AB32" s="3">
        <v>1.5485</v>
      </c>
      <c r="AC32" s="3">
        <v>0.2747</v>
      </c>
      <c r="AD32" s="3">
        <v>0.4254</v>
      </c>
      <c r="AE32" s="3">
        <v>0.33110000000000001</v>
      </c>
      <c r="AF32" s="3">
        <v>-6.2899999999999998E-2</v>
      </c>
      <c r="AG32" s="3">
        <v>-0.26379999999999998</v>
      </c>
      <c r="AH32" s="3">
        <v>-4.3499999999999997E-2</v>
      </c>
      <c r="AI32" s="3">
        <v>1.5599999999999999E-2</v>
      </c>
      <c r="AJ32" s="3">
        <v>-7.2800000000000004E-2</v>
      </c>
      <c r="AK32" s="3">
        <v>0.41880000000000001</v>
      </c>
      <c r="AL32" s="3">
        <v>-0.32200000000000001</v>
      </c>
      <c r="AM32" s="3">
        <v>7.2700000000000001E-2</v>
      </c>
      <c r="AN32" s="3">
        <v>2.46E-2</v>
      </c>
      <c r="AO32" s="3">
        <v>0.01</v>
      </c>
      <c r="AP32" s="3">
        <v>0.01</v>
      </c>
      <c r="AQ32" s="3">
        <v>0.01</v>
      </c>
      <c r="AR32" s="3">
        <v>212</v>
      </c>
      <c r="AS32" s="3">
        <v>212</v>
      </c>
      <c r="AT32" s="3">
        <v>96</v>
      </c>
      <c r="AU32" s="3">
        <v>1018</v>
      </c>
      <c r="AV32" s="3">
        <v>918</v>
      </c>
      <c r="AW32" s="3">
        <v>38</v>
      </c>
      <c r="AX32" s="3">
        <v>200</v>
      </c>
      <c r="AY32" s="3" t="s">
        <v>67</v>
      </c>
      <c r="AZ32" s="3" t="s">
        <v>67</v>
      </c>
      <c r="BA32" s="3">
        <v>0</v>
      </c>
      <c r="BB32" s="3" t="s">
        <v>74</v>
      </c>
      <c r="BD32" s="3" t="s">
        <v>74</v>
      </c>
      <c r="BF32" s="12">
        <v>6508</v>
      </c>
    </row>
    <row r="33" spans="2:58" s="3" customFormat="1" x14ac:dyDescent="0.15">
      <c r="B33" s="11" t="s">
        <v>73</v>
      </c>
      <c r="C33" s="31" t="s">
        <v>1</v>
      </c>
      <c r="D33" s="31" t="s">
        <v>0</v>
      </c>
      <c r="E33" s="3">
        <v>2.3921999999999999</v>
      </c>
      <c r="F33" s="3">
        <v>0.21390000000000001</v>
      </c>
      <c r="G33" s="3">
        <v>8.9399999999999993E-2</v>
      </c>
      <c r="H33" s="3">
        <v>49.7453</v>
      </c>
      <c r="I33" s="3">
        <v>2.6002000000000001</v>
      </c>
      <c r="J33" s="3">
        <v>3.2258</v>
      </c>
      <c r="K33" s="3">
        <v>5.33E-2</v>
      </c>
      <c r="L33" s="3">
        <v>0.30630000000000002</v>
      </c>
      <c r="M33" s="3">
        <v>9.4700000000000006E-2</v>
      </c>
      <c r="N33" s="3">
        <v>1.7500000000000002E-2</v>
      </c>
      <c r="O33" s="3">
        <v>9.4600000000000004E-2</v>
      </c>
      <c r="P33" s="3">
        <v>128.51439999999999</v>
      </c>
      <c r="Q33" s="3">
        <v>1082.9010000000001</v>
      </c>
      <c r="R33" s="3" t="s">
        <v>68</v>
      </c>
      <c r="S33" s="3">
        <v>2.3616000000000001</v>
      </c>
      <c r="T33" s="3">
        <v>0.20569999999999999</v>
      </c>
      <c r="U33" s="3">
        <v>8.7099999999999997E-2</v>
      </c>
      <c r="V33" s="3">
        <f t="shared" si="8"/>
        <v>8.7099999999999991</v>
      </c>
      <c r="W33" s="3">
        <v>10.2966</v>
      </c>
      <c r="X33" s="3">
        <v>50.044600000000003</v>
      </c>
      <c r="Y33" s="3">
        <v>2.1800000000000002</v>
      </c>
      <c r="Z33" s="3">
        <v>0.04</v>
      </c>
      <c r="AA33" s="3">
        <v>0.41880000000000001</v>
      </c>
      <c r="AB33" s="3">
        <v>1.3432999999999999</v>
      </c>
      <c r="AC33" s="3">
        <v>0.40539999999999998</v>
      </c>
      <c r="AD33" s="3">
        <v>0.54459999999999997</v>
      </c>
      <c r="AE33" s="3">
        <v>0.45290000000000002</v>
      </c>
      <c r="AF33" s="3">
        <v>0.38100000000000001</v>
      </c>
      <c r="AG33" s="3">
        <v>-0.1386</v>
      </c>
      <c r="AH33" s="3">
        <v>-6.6E-3</v>
      </c>
      <c r="AI33" s="3">
        <v>-2.3400000000000001E-2</v>
      </c>
      <c r="AJ33" s="3">
        <v>-8.9899999999999994E-2</v>
      </c>
      <c r="AK33" s="3">
        <v>0.53659999999999997</v>
      </c>
      <c r="AL33" s="3">
        <v>0.15379999999999999</v>
      </c>
      <c r="AM33" s="3">
        <v>0.41899999999999998</v>
      </c>
      <c r="AN33" s="3">
        <v>7.6899999999999996E-2</v>
      </c>
      <c r="AO33" s="3">
        <v>0.01</v>
      </c>
      <c r="AP33" s="3">
        <v>0.01</v>
      </c>
      <c r="AQ33" s="3">
        <v>0.01</v>
      </c>
      <c r="AR33" s="3">
        <v>260</v>
      </c>
      <c r="AS33" s="3">
        <v>196</v>
      </c>
      <c r="AT33" s="3">
        <v>96</v>
      </c>
      <c r="AU33" s="3">
        <v>912</v>
      </c>
      <c r="AV33" s="3">
        <v>838</v>
      </c>
      <c r="AW33" s="3">
        <v>47</v>
      </c>
      <c r="AX33" s="3">
        <v>200</v>
      </c>
      <c r="AY33" s="3" t="s">
        <v>67</v>
      </c>
      <c r="AZ33" s="3" t="s">
        <v>67</v>
      </c>
      <c r="BA33" s="3">
        <v>0</v>
      </c>
      <c r="BB33" s="3" t="s">
        <v>72</v>
      </c>
      <c r="BD33" s="3" t="s">
        <v>72</v>
      </c>
      <c r="BF33" s="12">
        <v>6508</v>
      </c>
    </row>
    <row r="34" spans="2:58" s="3" customFormat="1" x14ac:dyDescent="0.15">
      <c r="B34" s="11" t="s">
        <v>71</v>
      </c>
      <c r="C34" s="31" t="s">
        <v>1</v>
      </c>
      <c r="D34" s="31" t="s">
        <v>0</v>
      </c>
      <c r="E34" s="3">
        <v>2.5142000000000002</v>
      </c>
      <c r="F34" s="3">
        <v>0.21099999999999999</v>
      </c>
      <c r="G34" s="3">
        <v>8.3900000000000002E-2</v>
      </c>
      <c r="H34" s="3">
        <v>32.018300000000004</v>
      </c>
      <c r="I34" s="3">
        <v>2.5889000000000002</v>
      </c>
      <c r="J34" s="3">
        <v>3.1724999999999999</v>
      </c>
      <c r="K34" s="3">
        <v>5.2699999999999997E-2</v>
      </c>
      <c r="L34" s="3">
        <v>0.30669999999999997</v>
      </c>
      <c r="M34" s="3">
        <v>8.9399999999999993E-2</v>
      </c>
      <c r="N34" s="3">
        <v>1.6199999999999999E-2</v>
      </c>
      <c r="O34" s="3">
        <v>8.9800000000000005E-2</v>
      </c>
      <c r="P34" s="3">
        <v>119.3052</v>
      </c>
      <c r="Q34" s="3">
        <v>1096.047</v>
      </c>
      <c r="R34" s="3" t="s">
        <v>68</v>
      </c>
      <c r="S34" s="3">
        <v>2.4828999999999999</v>
      </c>
      <c r="T34" s="3">
        <v>0.20219999999999999</v>
      </c>
      <c r="U34" s="3">
        <v>8.14E-2</v>
      </c>
      <c r="V34" s="3">
        <f t="shared" si="8"/>
        <v>8.14</v>
      </c>
      <c r="W34" s="3">
        <v>10.024900000000001</v>
      </c>
      <c r="X34" s="3">
        <v>49.572699999999998</v>
      </c>
      <c r="Y34" s="3">
        <v>2.0188000000000001</v>
      </c>
      <c r="Z34" s="3">
        <v>4.0300000000000002E-2</v>
      </c>
      <c r="AA34" s="3">
        <v>0.45500000000000002</v>
      </c>
      <c r="AB34" s="3">
        <v>1.2074</v>
      </c>
      <c r="AC34" s="3">
        <v>0.45490000000000003</v>
      </c>
      <c r="AD34" s="3">
        <v>0.54930000000000001</v>
      </c>
      <c r="AE34" s="3">
        <v>0.49419999999999997</v>
      </c>
      <c r="AF34" s="3">
        <v>0.42320000000000002</v>
      </c>
      <c r="AG34" s="3">
        <v>-0.15970000000000001</v>
      </c>
      <c r="AH34" s="3">
        <v>-4.8399999999999999E-2</v>
      </c>
      <c r="AI34" s="3">
        <v>4.1200000000000001E-2</v>
      </c>
      <c r="AJ34" s="3">
        <v>-5.5899999999999998E-2</v>
      </c>
      <c r="AK34" s="3">
        <v>0.54490000000000005</v>
      </c>
      <c r="AL34" s="3">
        <v>0.17749999999999999</v>
      </c>
      <c r="AM34" s="3">
        <v>0.46</v>
      </c>
      <c r="AN34" s="3">
        <v>3.3700000000000001E-2</v>
      </c>
      <c r="AO34" s="3">
        <v>0.01</v>
      </c>
      <c r="AP34" s="3">
        <v>0.01</v>
      </c>
      <c r="AQ34" s="3">
        <v>0.01</v>
      </c>
      <c r="AR34" s="3">
        <v>268</v>
      </c>
      <c r="AS34" s="3">
        <v>188</v>
      </c>
      <c r="AT34" s="3">
        <v>96</v>
      </c>
      <c r="AU34" s="3">
        <v>960</v>
      </c>
      <c r="AV34" s="3">
        <v>779</v>
      </c>
      <c r="AW34" s="3">
        <v>43</v>
      </c>
      <c r="AX34" s="3">
        <v>200</v>
      </c>
      <c r="AY34" s="3" t="s">
        <v>67</v>
      </c>
      <c r="AZ34" s="3" t="s">
        <v>66</v>
      </c>
      <c r="BA34" s="3">
        <v>0</v>
      </c>
      <c r="BB34" s="3" t="s">
        <v>70</v>
      </c>
      <c r="BD34" s="3" t="s">
        <v>70</v>
      </c>
      <c r="BF34" s="12">
        <v>6508</v>
      </c>
    </row>
    <row r="35" spans="2:58" s="3" customFormat="1" x14ac:dyDescent="0.15">
      <c r="B35" s="11" t="s">
        <v>69</v>
      </c>
      <c r="C35" s="31" t="s">
        <v>1</v>
      </c>
      <c r="D35" s="31" t="s">
        <v>0</v>
      </c>
      <c r="E35" s="3">
        <v>2.1255999999999999</v>
      </c>
      <c r="F35" s="3">
        <v>0.19620000000000001</v>
      </c>
      <c r="G35" s="3">
        <v>9.2299999999999993E-2</v>
      </c>
      <c r="H35" s="3">
        <v>74.801699999999997</v>
      </c>
      <c r="I35" s="3">
        <v>2.4439000000000002</v>
      </c>
      <c r="J35" s="3">
        <v>3.7481</v>
      </c>
      <c r="K35" s="3">
        <v>4.41E-2</v>
      </c>
      <c r="L35" s="3">
        <v>0.26150000000000001</v>
      </c>
      <c r="M35" s="3">
        <v>7.6499999999999999E-2</v>
      </c>
      <c r="N35" s="3">
        <v>1.4200000000000001E-2</v>
      </c>
      <c r="O35" s="3">
        <v>7.3899999999999993E-2</v>
      </c>
      <c r="P35" s="3">
        <v>135.33349999999999</v>
      </c>
      <c r="Q35" s="3">
        <v>1086.135</v>
      </c>
      <c r="R35" s="3" t="s">
        <v>68</v>
      </c>
      <c r="S35" s="3">
        <v>2.0971000000000002</v>
      </c>
      <c r="T35" s="3">
        <v>0.18529999999999999</v>
      </c>
      <c r="U35" s="3">
        <v>8.8300000000000003E-2</v>
      </c>
      <c r="V35" s="3">
        <f t="shared" si="8"/>
        <v>8.83</v>
      </c>
      <c r="W35" s="3">
        <v>10.9831</v>
      </c>
      <c r="X35" s="3">
        <v>59.286000000000001</v>
      </c>
      <c r="Y35" s="3">
        <v>2.6187</v>
      </c>
      <c r="Z35" s="3">
        <v>3.3700000000000001E-2</v>
      </c>
      <c r="AA35" s="3">
        <v>0.34810000000000002</v>
      </c>
      <c r="AB35" s="3">
        <v>1.3211999999999999</v>
      </c>
      <c r="AC35" s="3">
        <v>0.3407</v>
      </c>
      <c r="AD35" s="3">
        <v>0.45019999999999999</v>
      </c>
      <c r="AE35" s="3">
        <v>0.37480000000000002</v>
      </c>
      <c r="AF35" s="3">
        <v>0.33439999999999998</v>
      </c>
      <c r="AG35" s="3">
        <v>-6.4899999999999999E-2</v>
      </c>
      <c r="AH35" s="3">
        <v>8.6E-3</v>
      </c>
      <c r="AI35" s="3">
        <v>-1.44E-2</v>
      </c>
      <c r="AJ35" s="3">
        <v>-1.49E-2</v>
      </c>
      <c r="AK35" s="3">
        <v>0.44969999999999999</v>
      </c>
      <c r="AL35" s="3">
        <v>7.0999999999999994E-2</v>
      </c>
      <c r="AM35" s="3">
        <v>0.36770000000000003</v>
      </c>
      <c r="AN35" s="3">
        <v>1.4500000000000001E-2</v>
      </c>
      <c r="AO35" s="3">
        <v>0.01</v>
      </c>
      <c r="AP35" s="3">
        <v>0.01</v>
      </c>
      <c r="AQ35" s="3">
        <v>0.01</v>
      </c>
      <c r="AR35" s="3">
        <v>220</v>
      </c>
      <c r="AS35" s="3">
        <v>204</v>
      </c>
      <c r="AT35" s="3">
        <v>96</v>
      </c>
      <c r="AU35" s="3">
        <v>622</v>
      </c>
      <c r="AV35" s="3">
        <v>202</v>
      </c>
      <c r="AW35" s="3">
        <v>45</v>
      </c>
      <c r="AX35" s="3">
        <v>200</v>
      </c>
      <c r="AY35" s="3" t="s">
        <v>67</v>
      </c>
      <c r="AZ35" s="3" t="s">
        <v>66</v>
      </c>
      <c r="BA35" s="3">
        <v>0</v>
      </c>
      <c r="BB35" s="3" t="s">
        <v>65</v>
      </c>
      <c r="BD35" s="3" t="s">
        <v>65</v>
      </c>
      <c r="BF35" s="12">
        <v>6508</v>
      </c>
    </row>
    <row r="36" spans="2:58" s="35" customFormat="1" x14ac:dyDescent="0.15">
      <c r="B36" s="42" t="s">
        <v>3</v>
      </c>
      <c r="C36" s="34"/>
      <c r="D36" s="34"/>
      <c r="E36" s="35">
        <f t="shared" ref="E36:P36" si="9">AVERAGE(E26:E35)</f>
        <v>2.3329099999999996</v>
      </c>
      <c r="F36" s="35">
        <f t="shared" si="9"/>
        <v>0.22230000000000003</v>
      </c>
      <c r="G36" s="35">
        <f t="shared" si="9"/>
        <v>9.648000000000001E-2</v>
      </c>
      <c r="H36" s="35">
        <f t="shared" si="9"/>
        <v>59.484029999999997</v>
      </c>
      <c r="I36" s="35">
        <f t="shared" si="9"/>
        <v>2.3506899999999997</v>
      </c>
      <c r="J36" s="35">
        <f t="shared" si="9"/>
        <v>3.4277799999999998</v>
      </c>
      <c r="K36" s="35">
        <f t="shared" si="9"/>
        <v>4.982000000000001E-2</v>
      </c>
      <c r="L36" s="35">
        <f t="shared" si="9"/>
        <v>0.28939999999999999</v>
      </c>
      <c r="M36" s="35">
        <f t="shared" si="9"/>
        <v>8.8460000000000011E-2</v>
      </c>
      <c r="N36" s="35">
        <f t="shared" si="9"/>
        <v>1.618E-2</v>
      </c>
      <c r="O36" s="35">
        <f t="shared" si="9"/>
        <v>8.6420000000000011E-2</v>
      </c>
      <c r="P36" s="35">
        <f t="shared" si="9"/>
        <v>136.64104</v>
      </c>
      <c r="Q36" s="35">
        <f>AVERAGE(Q28:Q35)</f>
        <v>1077.7864999999999</v>
      </c>
      <c r="S36" s="45">
        <f t="shared" ref="S36:AA36" si="10">AVERAGE(S26:S35)</f>
        <v>2.3022200000000002</v>
      </c>
      <c r="T36" s="45">
        <f t="shared" si="10"/>
        <v>0.21351999999999999</v>
      </c>
      <c r="U36" s="45">
        <f t="shared" si="10"/>
        <v>9.393E-2</v>
      </c>
      <c r="V36" s="45">
        <f t="shared" si="10"/>
        <v>9.3929999999999989</v>
      </c>
      <c r="W36" s="45">
        <f t="shared" si="10"/>
        <v>11.00901</v>
      </c>
      <c r="X36" s="45">
        <f t="shared" si="10"/>
        <v>52.027979999999999</v>
      </c>
      <c r="Y36" s="45">
        <f t="shared" si="10"/>
        <v>2.42483</v>
      </c>
      <c r="Z36" s="45">
        <f t="shared" si="10"/>
        <v>3.8690000000000002E-2</v>
      </c>
      <c r="AA36" s="45">
        <f t="shared" si="10"/>
        <v>0.39390000000000003</v>
      </c>
      <c r="BF36" s="43"/>
    </row>
    <row r="37" spans="2:58" s="3" customFormat="1" ht="15" thickBot="1" x14ac:dyDescent="0.2">
      <c r="B37" s="46" t="s">
        <v>2</v>
      </c>
      <c r="C37" s="47"/>
      <c r="D37" s="47"/>
      <c r="E37" s="48">
        <f t="shared" ref="E37:Q37" si="11">STDEV(E26:E35)</f>
        <v>0.19224909449288272</v>
      </c>
      <c r="F37" s="48">
        <f t="shared" si="11"/>
        <v>4.5971657935442334E-2</v>
      </c>
      <c r="G37" s="48">
        <f t="shared" si="11"/>
        <v>2.4701947741468097E-2</v>
      </c>
      <c r="H37" s="48">
        <f t="shared" si="11"/>
        <v>30.172436822741606</v>
      </c>
      <c r="I37" s="48">
        <f t="shared" si="11"/>
        <v>0.39475756399761786</v>
      </c>
      <c r="J37" s="48">
        <f t="shared" si="11"/>
        <v>0.41274363256411872</v>
      </c>
      <c r="K37" s="48">
        <f t="shared" si="11"/>
        <v>3.5906669142220485E-3</v>
      </c>
      <c r="L37" s="48">
        <f t="shared" si="11"/>
        <v>3.4900143266181308E-2</v>
      </c>
      <c r="M37" s="48">
        <f t="shared" si="11"/>
        <v>1.5112334917763934E-2</v>
      </c>
      <c r="N37" s="48">
        <f t="shared" si="11"/>
        <v>1.2327025413925114E-3</v>
      </c>
      <c r="O37" s="48">
        <f t="shared" si="11"/>
        <v>1.5470100193599234E-2</v>
      </c>
      <c r="P37" s="48">
        <f t="shared" si="11"/>
        <v>29.261616186176621</v>
      </c>
      <c r="Q37" s="48">
        <f t="shared" si="11"/>
        <v>18.018305859751518</v>
      </c>
      <c r="R37" s="48"/>
      <c r="S37" s="48"/>
      <c r="T37" s="48"/>
      <c r="U37" s="48">
        <f t="shared" ref="U37:AG37" si="12">STDEV(U26:U35)</f>
        <v>2.5012710102399225E-2</v>
      </c>
      <c r="V37" s="48">
        <f t="shared" si="12"/>
        <v>2.5012710102399311</v>
      </c>
      <c r="W37" s="48">
        <f t="shared" si="12"/>
        <v>2.0110243821108797</v>
      </c>
      <c r="X37" s="48">
        <f t="shared" si="12"/>
        <v>4.4111550064202758</v>
      </c>
      <c r="Y37" s="48">
        <f t="shared" si="12"/>
        <v>0.58877556948485987</v>
      </c>
      <c r="Z37" s="48">
        <f t="shared" si="12"/>
        <v>3.2535279996404598E-3</v>
      </c>
      <c r="AA37" s="48">
        <f t="shared" si="12"/>
        <v>9.5631003805716E-2</v>
      </c>
      <c r="AB37" s="48">
        <f t="shared" si="12"/>
        <v>0.14872710318641588</v>
      </c>
      <c r="AC37" s="48">
        <f t="shared" si="12"/>
        <v>8.4972963674074323E-2</v>
      </c>
      <c r="AD37" s="48">
        <f t="shared" si="12"/>
        <v>0.10432463009493269</v>
      </c>
      <c r="AE37" s="48">
        <f t="shared" si="12"/>
        <v>0.10708387626321496</v>
      </c>
      <c r="AF37" s="48">
        <f t="shared" si="12"/>
        <v>0.31239932227128081</v>
      </c>
      <c r="AG37" s="48">
        <f t="shared" si="12"/>
        <v>0.10615950472964934</v>
      </c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9"/>
    </row>
    <row r="38" spans="2:58" s="3" customFormat="1" x14ac:dyDescent="0.15"/>
    <row r="39" spans="2:58" s="3" customFormat="1" x14ac:dyDescent="0.15"/>
    <row r="40" spans="2:58" s="3" customFormat="1" x14ac:dyDescent="0.15"/>
    <row r="41" spans="2:58" s="3" customFormat="1" x14ac:dyDescent="0.15"/>
    <row r="42" spans="2:58" s="3" customFormat="1" x14ac:dyDescent="0.15"/>
    <row r="43" spans="2:58" s="3" customFormat="1" x14ac:dyDescent="0.15"/>
    <row r="44" spans="2:58" s="3" customFormat="1" x14ac:dyDescent="0.15"/>
    <row r="45" spans="2:58" s="3" customFormat="1" x14ac:dyDescent="0.15"/>
    <row r="46" spans="2:58" s="3" customFormat="1" x14ac:dyDescent="0.15"/>
    <row r="47" spans="2:58" s="3" customFormat="1" x14ac:dyDescent="0.15"/>
    <row r="48" spans="2:58" s="3" customFormat="1" x14ac:dyDescent="0.15"/>
    <row r="49" s="3" customFormat="1" x14ac:dyDescent="0.15"/>
    <row r="50" s="3" customFormat="1" x14ac:dyDescent="0.15"/>
    <row r="51" s="3" customFormat="1" x14ac:dyDescent="0.15"/>
    <row r="52" s="3" customFormat="1" x14ac:dyDescent="0.15"/>
    <row r="53" s="3" customFormat="1" x14ac:dyDescent="0.15"/>
    <row r="54" s="3" customFormat="1" x14ac:dyDescent="0.15"/>
    <row r="55" s="3" customFormat="1" x14ac:dyDescent="0.15"/>
    <row r="56" s="3" customFormat="1" x14ac:dyDescent="0.15"/>
    <row r="57" s="3" customFormat="1" x14ac:dyDescent="0.15"/>
    <row r="58" s="3" customFormat="1" x14ac:dyDescent="0.15"/>
    <row r="59" s="3" customFormat="1" x14ac:dyDescent="0.15"/>
    <row r="60" s="3" customFormat="1" x14ac:dyDescent="0.15"/>
    <row r="61" s="3" customFormat="1" x14ac:dyDescent="0.15"/>
    <row r="62" s="3" customFormat="1" x14ac:dyDescent="0.15"/>
    <row r="63" s="3" customFormat="1" x14ac:dyDescent="0.15"/>
    <row r="64" s="3" customFormat="1" x14ac:dyDescent="0.15"/>
    <row r="65" s="3" customFormat="1" x14ac:dyDescent="0.15"/>
    <row r="66" s="3" customFormat="1" x14ac:dyDescent="0.15"/>
    <row r="67" s="3" customFormat="1" x14ac:dyDescent="0.15"/>
    <row r="68" s="3" customFormat="1" x14ac:dyDescent="0.15"/>
    <row r="69" s="3" customFormat="1" x14ac:dyDescent="0.15"/>
    <row r="70" s="3" customFormat="1" x14ac:dyDescent="0.15"/>
    <row r="71" s="3" customFormat="1" x14ac:dyDescent="0.15"/>
    <row r="72" s="3" customFormat="1" x14ac:dyDescent="0.15"/>
    <row r="73" s="3" customFormat="1" x14ac:dyDescent="0.15"/>
    <row r="74" s="3" customFormat="1" x14ac:dyDescent="0.15"/>
    <row r="75" s="3" customFormat="1" x14ac:dyDescent="0.15"/>
    <row r="76" s="3" customFormat="1" x14ac:dyDescent="0.15"/>
    <row r="77" s="3" customFormat="1" x14ac:dyDescent="0.15"/>
    <row r="78" s="3" customFormat="1" x14ac:dyDescent="0.15"/>
    <row r="79" s="3" customFormat="1" x14ac:dyDescent="0.15"/>
    <row r="80" s="3" customFormat="1" x14ac:dyDescent="0.15"/>
  </sheetData>
  <mergeCells count="1">
    <mergeCell ref="B2:BF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2DB21-D752-7342-ABC3-A06764054519}">
  <dimension ref="A1:O23"/>
  <sheetViews>
    <sheetView workbookViewId="0">
      <selection activeCell="A20" sqref="A20"/>
    </sheetView>
  </sheetViews>
  <sheetFormatPr baseColWidth="10" defaultRowHeight="16" x14ac:dyDescent="0.2"/>
  <sheetData>
    <row r="1" spans="1:15" ht="17" thickBot="1" x14ac:dyDescent="0.25">
      <c r="A1" t="s">
        <v>374</v>
      </c>
    </row>
    <row r="2" spans="1:15" ht="17" thickBot="1" x14ac:dyDescent="0.25">
      <c r="B2" s="361" t="s">
        <v>373</v>
      </c>
      <c r="C2" s="362"/>
      <c r="D2" s="358" t="s">
        <v>352</v>
      </c>
      <c r="E2" s="359"/>
      <c r="F2" s="359"/>
      <c r="G2" s="360"/>
      <c r="H2" s="358" t="s">
        <v>353</v>
      </c>
      <c r="I2" s="359"/>
      <c r="J2" s="359"/>
      <c r="K2" s="360"/>
      <c r="L2" s="358" t="s">
        <v>354</v>
      </c>
      <c r="M2" s="359"/>
      <c r="N2" s="359"/>
      <c r="O2" s="360"/>
    </row>
    <row r="3" spans="1:15" ht="17" thickBot="1" x14ac:dyDescent="0.25">
      <c r="B3" s="208" t="s">
        <v>349</v>
      </c>
      <c r="C3" s="210" t="s">
        <v>350</v>
      </c>
      <c r="D3" s="209" t="s">
        <v>371</v>
      </c>
      <c r="E3" s="209" t="s">
        <v>305</v>
      </c>
      <c r="F3" s="209" t="s">
        <v>372</v>
      </c>
      <c r="G3" s="209"/>
      <c r="H3" s="209" t="s">
        <v>371</v>
      </c>
      <c r="I3" s="209" t="s">
        <v>305</v>
      </c>
      <c r="J3" s="209" t="s">
        <v>372</v>
      </c>
      <c r="K3" s="210"/>
      <c r="L3" s="206" t="s">
        <v>371</v>
      </c>
      <c r="M3" s="206" t="s">
        <v>305</v>
      </c>
      <c r="N3" s="206" t="s">
        <v>372</v>
      </c>
      <c r="O3" s="207"/>
    </row>
    <row r="4" spans="1:15" x14ac:dyDescent="0.2">
      <c r="B4" s="202">
        <v>1</v>
      </c>
      <c r="C4" s="204" t="s">
        <v>351</v>
      </c>
      <c r="D4" s="203">
        <v>10.9</v>
      </c>
      <c r="E4" s="203"/>
      <c r="H4" s="83">
        <v>11.3</v>
      </c>
      <c r="K4" s="86"/>
      <c r="L4" s="83">
        <v>142</v>
      </c>
      <c r="O4" s="86"/>
    </row>
    <row r="5" spans="1:15" x14ac:dyDescent="0.2">
      <c r="B5" s="202">
        <v>2</v>
      </c>
      <c r="C5" s="204" t="s">
        <v>329</v>
      </c>
      <c r="D5" s="203">
        <v>7996</v>
      </c>
      <c r="E5" s="211">
        <f>AVERAGE(D5:D7)</f>
        <v>9233</v>
      </c>
      <c r="F5" s="212">
        <v>0.81884280600000003</v>
      </c>
      <c r="G5" s="212">
        <v>1</v>
      </c>
      <c r="H5" s="202">
        <v>20128</v>
      </c>
      <c r="I5" s="203">
        <v>19316</v>
      </c>
      <c r="J5" s="203">
        <v>1.0420015460000001</v>
      </c>
      <c r="K5" s="204">
        <v>0.99996531499999997</v>
      </c>
      <c r="L5" s="83">
        <v>7834</v>
      </c>
      <c r="M5">
        <f>AVERAGE(L5:L7)</f>
        <v>8244.3333333333339</v>
      </c>
      <c r="N5">
        <f>L5/8244.33</f>
        <v>0.95022882393111385</v>
      </c>
      <c r="O5" s="86">
        <f>AVERAGE(N5:N7)</f>
        <v>1.0000004043182811</v>
      </c>
    </row>
    <row r="6" spans="1:15" x14ac:dyDescent="0.2">
      <c r="B6" s="202">
        <v>3</v>
      </c>
      <c r="C6" s="204" t="s">
        <v>333</v>
      </c>
      <c r="D6" s="203">
        <v>7303</v>
      </c>
      <c r="E6" s="203"/>
      <c r="F6" s="212">
        <v>0.74787506400000003</v>
      </c>
      <c r="G6" s="212"/>
      <c r="H6" s="202">
        <v>17291</v>
      </c>
      <c r="I6" s="203"/>
      <c r="J6" s="203">
        <v>0.89513358200000004</v>
      </c>
      <c r="K6" s="204"/>
      <c r="L6" s="83">
        <v>8228</v>
      </c>
      <c r="N6">
        <f t="shared" ref="N6:N23" si="0">L6/8244.33</f>
        <v>0.99801924474153758</v>
      </c>
      <c r="O6" s="86"/>
    </row>
    <row r="7" spans="1:15" x14ac:dyDescent="0.2">
      <c r="B7" s="202">
        <v>4</v>
      </c>
      <c r="C7" s="204" t="s">
        <v>334</v>
      </c>
      <c r="D7" s="203">
        <v>12400</v>
      </c>
      <c r="E7" s="203"/>
      <c r="F7" s="212">
        <v>1.34328213</v>
      </c>
      <c r="G7" s="212"/>
      <c r="H7" s="202">
        <v>20529</v>
      </c>
      <c r="I7" s="203"/>
      <c r="J7" s="203">
        <v>1.062760817</v>
      </c>
      <c r="K7" s="204"/>
      <c r="L7" s="83">
        <v>8671</v>
      </c>
      <c r="N7">
        <f t="shared" si="0"/>
        <v>1.0517531442821915</v>
      </c>
      <c r="O7" s="86"/>
    </row>
    <row r="8" spans="1:15" x14ac:dyDescent="0.2">
      <c r="B8" s="202">
        <v>5</v>
      </c>
      <c r="C8" s="204" t="s">
        <v>355</v>
      </c>
      <c r="D8" s="203">
        <v>12343</v>
      </c>
      <c r="E8" s="203"/>
      <c r="F8" s="212">
        <v>1.2640040960000001</v>
      </c>
      <c r="G8" s="212">
        <v>1.329100529</v>
      </c>
      <c r="H8" s="202">
        <v>61502</v>
      </c>
      <c r="I8" s="203"/>
      <c r="J8" s="203">
        <v>3.1838821080000002</v>
      </c>
      <c r="K8" s="204">
        <v>2.1651247339999999</v>
      </c>
      <c r="L8" s="83">
        <v>9342</v>
      </c>
      <c r="N8">
        <f t="shared" si="0"/>
        <v>1.1331424142410602</v>
      </c>
      <c r="O8" s="86">
        <f>AVERAGE(N8:N10)</f>
        <v>1.404156957973945</v>
      </c>
    </row>
    <row r="9" spans="1:15" x14ac:dyDescent="0.2">
      <c r="B9" s="202">
        <v>6</v>
      </c>
      <c r="C9" s="204" t="s">
        <v>356</v>
      </c>
      <c r="D9" s="203">
        <v>13470</v>
      </c>
      <c r="E9" s="203"/>
      <c r="F9" s="212">
        <v>1.3794162830000001</v>
      </c>
      <c r="G9" s="212"/>
      <c r="H9" s="202">
        <v>38675</v>
      </c>
      <c r="I9" s="203"/>
      <c r="J9" s="203">
        <v>2.0021566860000002</v>
      </c>
      <c r="K9" s="204"/>
      <c r="L9" s="83">
        <v>12556</v>
      </c>
      <c r="N9">
        <f t="shared" si="0"/>
        <v>1.5229861007504553</v>
      </c>
      <c r="O9" s="86"/>
    </row>
    <row r="10" spans="1:15" x14ac:dyDescent="0.2">
      <c r="B10" s="202">
        <v>7</v>
      </c>
      <c r="C10" s="204" t="s">
        <v>357</v>
      </c>
      <c r="D10" s="203">
        <v>13123</v>
      </c>
      <c r="E10" s="203"/>
      <c r="F10" s="212">
        <v>1.343881208</v>
      </c>
      <c r="G10" s="212"/>
      <c r="H10" s="202">
        <v>25292</v>
      </c>
      <c r="I10" s="203"/>
      <c r="J10" s="203">
        <v>1.3093354079999999</v>
      </c>
      <c r="K10" s="204"/>
      <c r="L10" s="83">
        <v>12831</v>
      </c>
      <c r="N10">
        <f t="shared" si="0"/>
        <v>1.5563423589303194</v>
      </c>
      <c r="O10" s="86"/>
    </row>
    <row r="11" spans="1:15" x14ac:dyDescent="0.2">
      <c r="B11" s="202">
        <v>8</v>
      </c>
      <c r="C11" s="204" t="s">
        <v>358</v>
      </c>
      <c r="D11" s="203">
        <v>11550</v>
      </c>
      <c r="E11" s="203"/>
      <c r="F11" s="212">
        <v>1.1827956989999999</v>
      </c>
      <c r="G11" s="212">
        <v>1.2720600790000001</v>
      </c>
      <c r="H11" s="202">
        <v>25114</v>
      </c>
      <c r="I11" s="203"/>
      <c r="J11" s="203">
        <v>1.3001205689999999</v>
      </c>
      <c r="K11" s="204">
        <v>1.630836647</v>
      </c>
      <c r="L11" s="83">
        <v>15643</v>
      </c>
      <c r="N11">
        <f t="shared" si="0"/>
        <v>1.8974252607549673</v>
      </c>
      <c r="O11" s="86">
        <f>AVERAGE(N11:N13)</f>
        <v>1.8125992854078703</v>
      </c>
    </row>
    <row r="12" spans="1:15" x14ac:dyDescent="0.2">
      <c r="B12" s="202">
        <v>9</v>
      </c>
      <c r="C12" s="204" t="s">
        <v>359</v>
      </c>
      <c r="D12" s="203">
        <v>12415</v>
      </c>
      <c r="E12" s="203"/>
      <c r="F12" s="212">
        <v>1.271377368</v>
      </c>
      <c r="G12" s="212"/>
      <c r="H12" s="202">
        <v>30766</v>
      </c>
      <c r="I12" s="203"/>
      <c r="J12" s="203">
        <v>1.5927175849999999</v>
      </c>
      <c r="K12" s="204"/>
      <c r="L12" s="83">
        <v>15185</v>
      </c>
      <c r="N12">
        <f t="shared" si="0"/>
        <v>1.8418719289499572</v>
      </c>
      <c r="O12" s="86"/>
    </row>
    <row r="13" spans="1:15" x14ac:dyDescent="0.2">
      <c r="B13" s="202">
        <v>10</v>
      </c>
      <c r="C13" s="204" t="s">
        <v>360</v>
      </c>
      <c r="D13" s="203">
        <v>13300</v>
      </c>
      <c r="E13" s="203"/>
      <c r="F13" s="212">
        <v>1.3620071680000001</v>
      </c>
      <c r="G13" s="212"/>
      <c r="H13" s="202">
        <v>38627</v>
      </c>
      <c r="I13" s="203"/>
      <c r="J13" s="203">
        <v>1.999671786</v>
      </c>
      <c r="K13" s="204"/>
      <c r="L13" s="83">
        <v>14003</v>
      </c>
      <c r="N13">
        <f t="shared" si="0"/>
        <v>1.6985006665186861</v>
      </c>
      <c r="O13" s="86"/>
    </row>
    <row r="14" spans="1:15" x14ac:dyDescent="0.2">
      <c r="B14" s="202">
        <v>11</v>
      </c>
      <c r="C14" s="204" t="s">
        <v>361</v>
      </c>
      <c r="D14" s="203">
        <v>15359</v>
      </c>
      <c r="E14" s="203"/>
      <c r="F14" s="212">
        <v>1.572862263</v>
      </c>
      <c r="G14" s="212">
        <v>1.561085509</v>
      </c>
      <c r="H14" s="202">
        <v>61159</v>
      </c>
      <c r="I14" s="203"/>
      <c r="J14" s="203">
        <v>3.1661254240000001</v>
      </c>
      <c r="K14" s="204">
        <v>2.277756294</v>
      </c>
      <c r="L14" s="83">
        <v>19975</v>
      </c>
      <c r="N14">
        <f t="shared" si="0"/>
        <v>2.4228772987010467</v>
      </c>
      <c r="O14" s="86">
        <f>AVERAGE(N14:N16)</f>
        <v>2.3137517946677697</v>
      </c>
    </row>
    <row r="15" spans="1:15" x14ac:dyDescent="0.2">
      <c r="B15" s="202">
        <v>12</v>
      </c>
      <c r="C15" s="204" t="s">
        <v>362</v>
      </c>
      <c r="D15" s="203">
        <v>15815</v>
      </c>
      <c r="E15" s="203"/>
      <c r="F15" s="212">
        <v>1.619559652</v>
      </c>
      <c r="G15" s="212"/>
      <c r="H15" s="202">
        <v>39388</v>
      </c>
      <c r="I15" s="203"/>
      <c r="J15" s="203">
        <v>2.0390678100000001</v>
      </c>
      <c r="K15" s="204"/>
      <c r="L15" s="83">
        <v>19284</v>
      </c>
      <c r="N15">
        <f t="shared" si="0"/>
        <v>2.3390621190563698</v>
      </c>
      <c r="O15" s="86"/>
    </row>
    <row r="16" spans="1:15" x14ac:dyDescent="0.2">
      <c r="B16" s="202">
        <v>13</v>
      </c>
      <c r="C16" s="204" t="s">
        <v>363</v>
      </c>
      <c r="D16" s="203">
        <v>14558</v>
      </c>
      <c r="E16" s="203"/>
      <c r="F16" s="212">
        <v>1.4908346130000001</v>
      </c>
      <c r="G16" s="212"/>
      <c r="H16" s="202">
        <v>31449</v>
      </c>
      <c r="I16" s="203"/>
      <c r="J16" s="203">
        <v>1.628075647</v>
      </c>
      <c r="K16" s="204"/>
      <c r="L16" s="83">
        <v>17967</v>
      </c>
      <c r="N16">
        <f t="shared" si="0"/>
        <v>2.1793159662458925</v>
      </c>
      <c r="O16" s="86"/>
    </row>
    <row r="17" spans="2:15" x14ac:dyDescent="0.2">
      <c r="B17" s="202">
        <v>14</v>
      </c>
      <c r="C17" s="204" t="s">
        <v>364</v>
      </c>
      <c r="D17" s="203">
        <v>16471</v>
      </c>
      <c r="E17" s="203"/>
      <c r="F17" s="212">
        <v>1.686738351</v>
      </c>
      <c r="G17" s="212">
        <v>1.723980201</v>
      </c>
      <c r="H17" s="202">
        <v>80258</v>
      </c>
      <c r="I17" s="203"/>
      <c r="J17" s="203">
        <v>4.1548569190000002</v>
      </c>
      <c r="K17" s="204">
        <v>2.5890418309999998</v>
      </c>
      <c r="L17" s="83">
        <v>15917</v>
      </c>
      <c r="N17">
        <f t="shared" si="0"/>
        <v>1.9306602234505412</v>
      </c>
      <c r="O17" s="86">
        <f>AVERAGE(N17:N19)</f>
        <v>2.1769304883881815</v>
      </c>
    </row>
    <row r="18" spans="2:15" x14ac:dyDescent="0.2">
      <c r="B18" s="202">
        <v>15</v>
      </c>
      <c r="C18" s="204" t="s">
        <v>365</v>
      </c>
      <c r="D18" s="203">
        <v>16877</v>
      </c>
      <c r="E18" s="203"/>
      <c r="F18" s="212">
        <v>1.7283154119999999</v>
      </c>
      <c r="G18" s="212"/>
      <c r="H18" s="202">
        <v>42603</v>
      </c>
      <c r="I18" s="203"/>
      <c r="J18" s="203">
        <v>2.2055043649999999</v>
      </c>
      <c r="K18" s="204"/>
      <c r="L18" s="83">
        <v>16658</v>
      </c>
      <c r="N18">
        <f t="shared" si="0"/>
        <v>2.0205401773097389</v>
      </c>
      <c r="O18" s="86"/>
    </row>
    <row r="19" spans="2:15" x14ac:dyDescent="0.2">
      <c r="B19" s="202">
        <v>16</v>
      </c>
      <c r="C19" s="204" t="s">
        <v>366</v>
      </c>
      <c r="D19" s="203">
        <v>17156</v>
      </c>
      <c r="E19" s="203"/>
      <c r="F19" s="212">
        <v>1.756886841</v>
      </c>
      <c r="G19" s="212"/>
      <c r="H19" s="202">
        <v>27174</v>
      </c>
      <c r="I19" s="203"/>
      <c r="J19" s="203">
        <v>1.4067642090000001</v>
      </c>
      <c r="K19" s="204"/>
      <c r="L19" s="83">
        <v>21267</v>
      </c>
      <c r="N19">
        <f t="shared" si="0"/>
        <v>2.5795910644042634</v>
      </c>
      <c r="O19" s="86"/>
    </row>
    <row r="20" spans="2:15" x14ac:dyDescent="0.2">
      <c r="B20" s="202">
        <v>17</v>
      </c>
      <c r="C20" s="204" t="s">
        <v>367</v>
      </c>
      <c r="D20" s="203">
        <v>19521</v>
      </c>
      <c r="E20" s="203"/>
      <c r="F20" s="212">
        <v>1.9990783409999999</v>
      </c>
      <c r="G20" s="212">
        <v>2.042840075</v>
      </c>
      <c r="H20" s="202">
        <v>74591</v>
      </c>
      <c r="I20" s="203"/>
      <c r="J20" s="203">
        <v>3.8614833719999999</v>
      </c>
      <c r="K20" s="204">
        <v>4.1999992749999997</v>
      </c>
      <c r="L20" s="83">
        <v>21724</v>
      </c>
      <c r="N20">
        <f t="shared" si="0"/>
        <v>2.6350231007249829</v>
      </c>
      <c r="O20" s="86">
        <f>AVERAGE(N20)</f>
        <v>2.6350231007249829</v>
      </c>
    </row>
    <row r="21" spans="2:15" x14ac:dyDescent="0.2">
      <c r="B21" s="202">
        <v>18</v>
      </c>
      <c r="C21" s="204" t="s">
        <v>368</v>
      </c>
      <c r="D21" s="203">
        <v>20637</v>
      </c>
      <c r="E21" s="203"/>
      <c r="F21" s="212">
        <v>2.1133640549999999</v>
      </c>
      <c r="G21" s="212"/>
      <c r="H21" s="202">
        <v>79731</v>
      </c>
      <c r="I21" s="203"/>
      <c r="J21" s="203">
        <v>4.1275747840000001</v>
      </c>
      <c r="K21" s="204"/>
      <c r="L21" s="83">
        <v>26370</v>
      </c>
      <c r="N21">
        <f t="shared" si="0"/>
        <v>3.198561920738253</v>
      </c>
      <c r="O21" s="86"/>
    </row>
    <row r="22" spans="2:15" x14ac:dyDescent="0.2">
      <c r="B22" s="202">
        <v>19</v>
      </c>
      <c r="C22" s="204" t="s">
        <v>369</v>
      </c>
      <c r="D22" s="203">
        <v>19687</v>
      </c>
      <c r="E22" s="203"/>
      <c r="F22" s="212">
        <v>2.0160778289999999</v>
      </c>
      <c r="G22" s="212"/>
      <c r="H22" s="202">
        <v>89068</v>
      </c>
      <c r="I22" s="203"/>
      <c r="J22" s="203">
        <v>4.6109396699999996</v>
      </c>
      <c r="K22" s="204"/>
      <c r="L22" s="83">
        <v>24693</v>
      </c>
      <c r="N22">
        <f t="shared" si="0"/>
        <v>2.9951493935832265</v>
      </c>
      <c r="O22" s="86"/>
    </row>
    <row r="23" spans="2:15" ht="17" thickBot="1" x14ac:dyDescent="0.25">
      <c r="B23" s="205">
        <v>20</v>
      </c>
      <c r="C23" s="207" t="s">
        <v>370</v>
      </c>
      <c r="D23" s="206">
        <v>73587</v>
      </c>
      <c r="E23" s="206"/>
      <c r="F23" s="213">
        <v>7.5357910910000001</v>
      </c>
      <c r="G23" s="213">
        <v>7.5357910910000001</v>
      </c>
      <c r="H23" s="205">
        <v>162998</v>
      </c>
      <c r="I23" s="206"/>
      <c r="J23" s="206">
        <v>8.4382038930000007</v>
      </c>
      <c r="K23" s="207">
        <v>8.4382038930000007</v>
      </c>
      <c r="L23" s="89">
        <v>35364</v>
      </c>
      <c r="M23" s="90"/>
      <c r="N23" s="90">
        <f t="shared" si="0"/>
        <v>4.2894935064462487</v>
      </c>
      <c r="O23" s="93"/>
    </row>
  </sheetData>
  <mergeCells count="4">
    <mergeCell ref="L2:O2"/>
    <mergeCell ref="H2:K2"/>
    <mergeCell ref="D2:G2"/>
    <mergeCell ref="B2:C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891FE-A591-5D4A-A325-2CDF28924223}">
  <dimension ref="A1:V9"/>
  <sheetViews>
    <sheetView workbookViewId="0">
      <selection activeCell="G20" sqref="G20"/>
    </sheetView>
  </sheetViews>
  <sheetFormatPr baseColWidth="10" defaultRowHeight="16" x14ac:dyDescent="0.2"/>
  <sheetData>
    <row r="1" spans="1:22" s="170" customFormat="1" ht="17" thickBot="1" x14ac:dyDescent="0.25">
      <c r="A1" s="170" t="s">
        <v>320</v>
      </c>
    </row>
    <row r="2" spans="1:22" s="170" customFormat="1" ht="17" thickBot="1" x14ac:dyDescent="0.25">
      <c r="B2" s="188" t="s">
        <v>314</v>
      </c>
      <c r="C2" s="355" t="s">
        <v>315</v>
      </c>
      <c r="D2" s="356"/>
      <c r="E2" s="356"/>
      <c r="F2" s="356"/>
      <c r="G2" s="357"/>
      <c r="H2" s="355" t="s">
        <v>316</v>
      </c>
      <c r="I2" s="356"/>
      <c r="J2" s="356"/>
      <c r="K2" s="356"/>
      <c r="L2" s="357"/>
      <c r="M2" s="355" t="s">
        <v>223</v>
      </c>
      <c r="N2" s="356"/>
      <c r="O2" s="356"/>
      <c r="P2" s="356"/>
      <c r="Q2" s="357"/>
      <c r="R2" s="355" t="s">
        <v>319</v>
      </c>
      <c r="S2" s="356"/>
      <c r="T2" s="356"/>
      <c r="U2" s="356"/>
      <c r="V2" s="357"/>
    </row>
    <row r="3" spans="1:22" s="170" customFormat="1" x14ac:dyDescent="0.2">
      <c r="B3" s="189" t="s">
        <v>313</v>
      </c>
      <c r="C3" s="191">
        <v>0.48</v>
      </c>
      <c r="D3" s="170">
        <v>0.53</v>
      </c>
      <c r="E3" s="170">
        <v>0.36</v>
      </c>
      <c r="F3" s="170">
        <v>0.7</v>
      </c>
      <c r="G3" s="192">
        <v>0.42</v>
      </c>
      <c r="H3" s="191">
        <v>0.61</v>
      </c>
      <c r="I3" s="170">
        <v>0.42</v>
      </c>
      <c r="J3" s="170">
        <v>0.37</v>
      </c>
      <c r="K3" s="170">
        <v>0.27</v>
      </c>
      <c r="L3" s="192">
        <v>0.35</v>
      </c>
      <c r="M3" s="191">
        <v>0.34</v>
      </c>
      <c r="N3" s="170">
        <v>0.38</v>
      </c>
      <c r="O3" s="170">
        <v>0.36</v>
      </c>
      <c r="P3" s="170">
        <v>0.33</v>
      </c>
      <c r="Q3" s="192">
        <v>0.44</v>
      </c>
      <c r="R3" s="191">
        <v>0.2</v>
      </c>
      <c r="S3" s="170">
        <v>0.4</v>
      </c>
      <c r="T3" s="170">
        <v>0.36</v>
      </c>
      <c r="U3" s="170">
        <v>0.39</v>
      </c>
      <c r="V3" s="192">
        <v>0.35</v>
      </c>
    </row>
    <row r="4" spans="1:22" s="170" customFormat="1" x14ac:dyDescent="0.2">
      <c r="B4" s="189" t="s">
        <v>308</v>
      </c>
      <c r="C4" s="191">
        <v>0.91</v>
      </c>
      <c r="D4" s="170">
        <v>1.38</v>
      </c>
      <c r="E4" s="170">
        <v>1.01</v>
      </c>
      <c r="F4" s="170">
        <v>1.68</v>
      </c>
      <c r="G4" s="192">
        <v>1.47</v>
      </c>
      <c r="H4" s="191">
        <v>0.82</v>
      </c>
      <c r="I4" s="170">
        <v>0.88</v>
      </c>
      <c r="J4" s="170">
        <v>0.82</v>
      </c>
      <c r="K4" s="170">
        <v>0.56999999999999995</v>
      </c>
      <c r="L4" s="192">
        <v>0.83</v>
      </c>
      <c r="M4" s="191">
        <v>0.73</v>
      </c>
      <c r="N4" s="170">
        <v>0.67</v>
      </c>
      <c r="O4" s="170">
        <v>0.56000000000000005</v>
      </c>
      <c r="P4" s="170">
        <v>0.7</v>
      </c>
      <c r="Q4" s="192">
        <v>0.93</v>
      </c>
      <c r="R4" s="191">
        <v>0.97</v>
      </c>
      <c r="S4" s="170">
        <v>0.69</v>
      </c>
      <c r="T4" s="170">
        <v>0.87</v>
      </c>
      <c r="U4" s="170">
        <v>0.82</v>
      </c>
      <c r="V4" s="192">
        <v>0.71</v>
      </c>
    </row>
    <row r="5" spans="1:22" s="170" customFormat="1" x14ac:dyDescent="0.2">
      <c r="B5" s="189" t="s">
        <v>309</v>
      </c>
      <c r="C5" s="191">
        <v>2.13</v>
      </c>
      <c r="D5" s="170">
        <v>2.95</v>
      </c>
      <c r="E5" s="170">
        <v>2.0499999999999998</v>
      </c>
      <c r="F5" s="170">
        <v>3.27</v>
      </c>
      <c r="G5" s="192">
        <v>3.22</v>
      </c>
      <c r="H5" s="191">
        <v>1.6</v>
      </c>
      <c r="I5" s="170">
        <v>2.16</v>
      </c>
      <c r="J5" s="170">
        <v>1.88</v>
      </c>
      <c r="K5" s="170">
        <v>1.19</v>
      </c>
      <c r="L5" s="192">
        <v>1.43</v>
      </c>
      <c r="M5" s="191">
        <v>1.77</v>
      </c>
      <c r="N5" s="170">
        <v>1.63</v>
      </c>
      <c r="O5" s="170">
        <v>1.24</v>
      </c>
      <c r="P5" s="170">
        <v>1.4</v>
      </c>
      <c r="Q5" s="192">
        <v>1.74</v>
      </c>
      <c r="R5" s="191">
        <v>1.36</v>
      </c>
      <c r="S5" s="170">
        <v>1.6</v>
      </c>
      <c r="T5" s="170">
        <v>1.93</v>
      </c>
      <c r="U5" s="170">
        <v>1.81</v>
      </c>
      <c r="V5" s="192">
        <v>1.54</v>
      </c>
    </row>
    <row r="6" spans="1:22" s="170" customFormat="1" x14ac:dyDescent="0.2">
      <c r="B6" s="189" t="s">
        <v>311</v>
      </c>
      <c r="C6" s="191">
        <v>0.81</v>
      </c>
      <c r="D6" s="170">
        <v>1.04</v>
      </c>
      <c r="E6" s="170">
        <v>0.8</v>
      </c>
      <c r="F6" s="170">
        <v>1.34</v>
      </c>
      <c r="G6" s="192">
        <v>1.1399999999999999</v>
      </c>
      <c r="H6" s="191">
        <v>0.69</v>
      </c>
      <c r="I6" s="170">
        <v>0.73</v>
      </c>
      <c r="J6" s="170">
        <v>0.67</v>
      </c>
      <c r="K6" s="170">
        <v>0.46</v>
      </c>
      <c r="L6" s="192">
        <v>0.67</v>
      </c>
      <c r="M6" s="191">
        <v>0.6</v>
      </c>
      <c r="N6" s="170">
        <v>0.54</v>
      </c>
      <c r="O6" s="170">
        <v>0.47</v>
      </c>
      <c r="P6" s="170">
        <v>0.54</v>
      </c>
      <c r="Q6" s="192">
        <v>0.73</v>
      </c>
      <c r="R6" s="191">
        <v>0.81</v>
      </c>
      <c r="S6" s="170">
        <v>0.56999999999999995</v>
      </c>
      <c r="T6" s="170">
        <v>0.68</v>
      </c>
      <c r="U6" s="170">
        <v>0.64</v>
      </c>
      <c r="V6" s="192">
        <v>0.53</v>
      </c>
    </row>
    <row r="7" spans="1:22" s="170" customFormat="1" x14ac:dyDescent="0.2">
      <c r="B7" s="189" t="s">
        <v>310</v>
      </c>
      <c r="C7" s="191">
        <v>0.1</v>
      </c>
      <c r="D7" s="170">
        <v>0.34</v>
      </c>
      <c r="E7" s="170">
        <v>0.21</v>
      </c>
      <c r="F7" s="170">
        <v>0.34</v>
      </c>
      <c r="G7" s="192">
        <v>0.33</v>
      </c>
      <c r="H7" s="191">
        <v>0.13</v>
      </c>
      <c r="I7" s="170">
        <v>0.15</v>
      </c>
      <c r="J7" s="170">
        <v>0.16</v>
      </c>
      <c r="K7" s="170">
        <v>0.12</v>
      </c>
      <c r="L7" s="192">
        <v>0.27</v>
      </c>
      <c r="M7" s="191">
        <v>0.21</v>
      </c>
      <c r="N7" s="170">
        <v>0.12</v>
      </c>
      <c r="O7" s="170">
        <v>0.1</v>
      </c>
      <c r="P7" s="170">
        <v>0.16</v>
      </c>
      <c r="Q7" s="192">
        <v>0.2</v>
      </c>
      <c r="R7" s="191">
        <v>0.16</v>
      </c>
      <c r="S7" s="170">
        <v>0.12</v>
      </c>
      <c r="T7" s="170">
        <v>0.18</v>
      </c>
      <c r="U7" s="170">
        <v>0.19</v>
      </c>
      <c r="V7" s="192">
        <v>0.17</v>
      </c>
    </row>
    <row r="8" spans="1:22" s="170" customFormat="1" ht="17" thickBot="1" x14ac:dyDescent="0.25">
      <c r="B8" s="190" t="s">
        <v>312</v>
      </c>
      <c r="C8" s="193">
        <v>1.21</v>
      </c>
      <c r="D8" s="194">
        <v>1.57</v>
      </c>
      <c r="E8" s="194">
        <v>1.05</v>
      </c>
      <c r="F8" s="194">
        <v>1.59</v>
      </c>
      <c r="G8" s="195">
        <v>1.75</v>
      </c>
      <c r="H8" s="193">
        <v>0.78</v>
      </c>
      <c r="I8" s="194">
        <v>1.28</v>
      </c>
      <c r="J8" s="194">
        <v>1.05</v>
      </c>
      <c r="K8" s="194">
        <v>0.62</v>
      </c>
      <c r="L8" s="195">
        <v>0.96</v>
      </c>
      <c r="M8" s="193">
        <v>1.73</v>
      </c>
      <c r="N8" s="194">
        <v>0.96</v>
      </c>
      <c r="O8" s="194">
        <v>0.68</v>
      </c>
      <c r="P8" s="194">
        <v>0.7</v>
      </c>
      <c r="Q8" s="195">
        <v>0.81</v>
      </c>
      <c r="R8" s="193">
        <v>1.4</v>
      </c>
      <c r="S8" s="194">
        <v>0.9</v>
      </c>
      <c r="T8" s="194">
        <v>1.07</v>
      </c>
      <c r="U8" s="194">
        <v>0.99</v>
      </c>
      <c r="V8" s="195">
        <v>0.83</v>
      </c>
    </row>
    <row r="9" spans="1:22" s="170" customFormat="1" x14ac:dyDescent="0.2"/>
  </sheetData>
  <mergeCells count="4">
    <mergeCell ref="C2:G2"/>
    <mergeCell ref="H2:L2"/>
    <mergeCell ref="M2:Q2"/>
    <mergeCell ref="R2:V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BA99A-07E8-DF44-AE1A-DC984D9A2543}">
  <dimension ref="B1:M110"/>
  <sheetViews>
    <sheetView workbookViewId="0">
      <selection activeCell="O30" sqref="O30"/>
    </sheetView>
  </sheetViews>
  <sheetFormatPr baseColWidth="10" defaultRowHeight="16" x14ac:dyDescent="0.2"/>
  <cols>
    <col min="1" max="1" width="7" style="170" customWidth="1"/>
    <col min="2" max="2" width="21.1640625" style="170" customWidth="1"/>
    <col min="3" max="16384" width="10.83203125" style="170"/>
  </cols>
  <sheetData>
    <row r="1" spans="2:13" ht="17" thickBot="1" x14ac:dyDescent="0.25"/>
    <row r="2" spans="2:13" ht="17" thickBot="1" x14ac:dyDescent="0.25">
      <c r="B2" s="152" t="s">
        <v>270</v>
      </c>
      <c r="C2" s="147"/>
      <c r="D2" s="147" t="s">
        <v>321</v>
      </c>
      <c r="E2" s="147" t="s">
        <v>322</v>
      </c>
      <c r="F2" s="147" t="s">
        <v>323</v>
      </c>
      <c r="G2" s="147" t="s">
        <v>324</v>
      </c>
      <c r="H2" s="148" t="s">
        <v>325</v>
      </c>
      <c r="I2" s="120" t="s">
        <v>348</v>
      </c>
      <c r="J2" s="147" t="s">
        <v>302</v>
      </c>
      <c r="K2" s="147" t="s">
        <v>326</v>
      </c>
      <c r="L2" s="147" t="s">
        <v>327</v>
      </c>
      <c r="M2" s="148" t="s">
        <v>328</v>
      </c>
    </row>
    <row r="3" spans="2:13" x14ac:dyDescent="0.2">
      <c r="B3" s="83" t="s">
        <v>329</v>
      </c>
      <c r="C3">
        <v>1</v>
      </c>
      <c r="D3" t="s">
        <v>330</v>
      </c>
      <c r="E3">
        <v>5.5540000000000003</v>
      </c>
      <c r="F3">
        <v>0</v>
      </c>
      <c r="G3">
        <v>16.667000000000002</v>
      </c>
      <c r="H3" s="86">
        <f>E3/E4</f>
        <v>0.90588810960691568</v>
      </c>
      <c r="I3" s="363" t="s">
        <v>270</v>
      </c>
      <c r="J3" s="198">
        <f>E3/E4</f>
        <v>0.90588810960691568</v>
      </c>
      <c r="K3" s="198">
        <v>0.43526528258362168</v>
      </c>
      <c r="L3" s="198">
        <v>0.82844733984799135</v>
      </c>
      <c r="M3" s="199">
        <v>0.28864520693314466</v>
      </c>
    </row>
    <row r="4" spans="2:13" x14ac:dyDescent="0.2">
      <c r="B4" s="83"/>
      <c r="C4">
        <v>2</v>
      </c>
      <c r="D4" t="s">
        <v>331</v>
      </c>
      <c r="E4">
        <v>6.1310000000000002</v>
      </c>
      <c r="F4">
        <v>2</v>
      </c>
      <c r="G4">
        <v>11.236000000000001</v>
      </c>
      <c r="H4" s="86"/>
      <c r="I4" s="364"/>
      <c r="J4" s="197">
        <f>E7/E8</f>
        <v>0.93405275779376506</v>
      </c>
      <c r="K4" s="197">
        <v>0.41504304485727234</v>
      </c>
      <c r="L4" s="197">
        <v>0.71567672833495621</v>
      </c>
      <c r="M4" s="196">
        <v>0.15426398696360671</v>
      </c>
    </row>
    <row r="5" spans="2:13" ht="17" thickBot="1" x14ac:dyDescent="0.25">
      <c r="B5" s="83"/>
      <c r="C5">
        <v>3</v>
      </c>
      <c r="D5" t="s">
        <v>332</v>
      </c>
      <c r="E5">
        <v>3.7</v>
      </c>
      <c r="F5">
        <v>1</v>
      </c>
      <c r="G5">
        <v>5.2759999999999998</v>
      </c>
      <c r="H5" s="86"/>
      <c r="I5" s="365"/>
      <c r="J5" s="200">
        <f>E11/E12</f>
        <v>1.15927037</v>
      </c>
      <c r="K5" s="200">
        <v>0.33471477328132615</v>
      </c>
      <c r="L5" s="200">
        <v>0.70406806700345659</v>
      </c>
      <c r="M5" s="201">
        <v>0.29253669629935913</v>
      </c>
    </row>
    <row r="6" spans="2:13" x14ac:dyDescent="0.2">
      <c r="B6" s="83"/>
      <c r="C6"/>
      <c r="D6"/>
      <c r="E6"/>
      <c r="F6"/>
      <c r="G6"/>
      <c r="H6" s="86"/>
      <c r="I6" s="363" t="s">
        <v>347</v>
      </c>
      <c r="J6" s="197">
        <v>1.5077594568380215</v>
      </c>
      <c r="K6" s="197">
        <v>9.1384722706662008E-2</v>
      </c>
      <c r="L6" s="197">
        <v>0.82844733984799135</v>
      </c>
      <c r="M6" s="196">
        <v>0.28864520693314466</v>
      </c>
    </row>
    <row r="7" spans="2:13" x14ac:dyDescent="0.2">
      <c r="B7" s="83" t="s">
        <v>333</v>
      </c>
      <c r="C7">
        <v>1</v>
      </c>
      <c r="D7" t="s">
        <v>330</v>
      </c>
      <c r="E7" s="197">
        <v>2.7265000000000001</v>
      </c>
      <c r="F7">
        <v>0</v>
      </c>
      <c r="G7">
        <v>10.743</v>
      </c>
      <c r="H7" s="86">
        <f>E7/E8</f>
        <v>0.93405275779376506</v>
      </c>
      <c r="I7" s="364"/>
      <c r="J7" s="197">
        <v>1.0428491930996107</v>
      </c>
      <c r="K7" s="197">
        <v>0.30279329608938549</v>
      </c>
      <c r="L7" s="197">
        <v>0.71567672833495621</v>
      </c>
      <c r="M7" s="196">
        <v>0.15426398696360671</v>
      </c>
    </row>
    <row r="8" spans="2:13" ht="17" thickBot="1" x14ac:dyDescent="0.25">
      <c r="B8" s="83"/>
      <c r="C8">
        <v>2</v>
      </c>
      <c r="D8" t="s">
        <v>331</v>
      </c>
      <c r="E8">
        <v>2.919</v>
      </c>
      <c r="F8">
        <v>2</v>
      </c>
      <c r="G8">
        <v>5.81</v>
      </c>
      <c r="H8" s="86"/>
      <c r="I8" s="365"/>
      <c r="J8" s="200">
        <v>1.4050632911392404</v>
      </c>
      <c r="K8" s="200">
        <v>0.13494539781591264</v>
      </c>
      <c r="L8" s="200">
        <v>0.70406806700345659</v>
      </c>
      <c r="M8" s="201">
        <v>0.29253669629935913</v>
      </c>
    </row>
    <row r="9" spans="2:13" x14ac:dyDescent="0.2">
      <c r="B9" s="83"/>
      <c r="C9">
        <v>3</v>
      </c>
      <c r="D9" t="s">
        <v>332</v>
      </c>
      <c r="E9">
        <v>4.9160000000000004</v>
      </c>
      <c r="F9">
        <v>3</v>
      </c>
      <c r="G9">
        <v>6.4640000000000004</v>
      </c>
      <c r="H9" s="86"/>
      <c r="I9"/>
      <c r="J9"/>
      <c r="K9"/>
      <c r="L9"/>
      <c r="M9" s="86"/>
    </row>
    <row r="10" spans="2:13" x14ac:dyDescent="0.2">
      <c r="B10" s="83"/>
      <c r="C10"/>
      <c r="D10"/>
      <c r="E10"/>
      <c r="F10"/>
      <c r="G10"/>
      <c r="H10" s="86"/>
      <c r="I10"/>
      <c r="J10"/>
      <c r="K10"/>
      <c r="L10"/>
      <c r="M10" s="86"/>
    </row>
    <row r="11" spans="2:13" x14ac:dyDescent="0.2">
      <c r="B11" s="83" t="s">
        <v>334</v>
      </c>
      <c r="C11">
        <v>1</v>
      </c>
      <c r="D11" t="s">
        <v>330</v>
      </c>
      <c r="E11" s="197">
        <v>3.6679314506800003</v>
      </c>
      <c r="F11">
        <v>2</v>
      </c>
      <c r="G11">
        <v>7.7380000000000004</v>
      </c>
      <c r="H11" s="86">
        <f>E11/E12</f>
        <v>1.15927037</v>
      </c>
      <c r="I11"/>
      <c r="J11"/>
      <c r="K11"/>
      <c r="L11"/>
      <c r="M11" s="86"/>
    </row>
    <row r="12" spans="2:13" x14ac:dyDescent="0.2">
      <c r="B12" s="83"/>
      <c r="C12">
        <v>2</v>
      </c>
      <c r="D12" t="s">
        <v>331</v>
      </c>
      <c r="E12">
        <v>3.1640000000000001</v>
      </c>
      <c r="F12">
        <v>1</v>
      </c>
      <c r="G12">
        <v>8.6669999999999998</v>
      </c>
      <c r="H12" s="86"/>
      <c r="I12"/>
      <c r="J12"/>
      <c r="K12"/>
      <c r="L12"/>
      <c r="M12" s="86"/>
    </row>
    <row r="13" spans="2:13" x14ac:dyDescent="0.2">
      <c r="B13" s="83"/>
      <c r="C13">
        <v>3</v>
      </c>
      <c r="D13" t="s">
        <v>332</v>
      </c>
      <c r="E13">
        <v>3.3039999999999998</v>
      </c>
      <c r="F13">
        <v>0</v>
      </c>
      <c r="G13">
        <v>21.143000000000001</v>
      </c>
      <c r="H13" s="86"/>
      <c r="I13"/>
      <c r="J13"/>
      <c r="K13"/>
      <c r="L13"/>
      <c r="M13" s="86"/>
    </row>
    <row r="14" spans="2:13" x14ac:dyDescent="0.2">
      <c r="B14" s="83"/>
      <c r="C14"/>
      <c r="D14"/>
      <c r="E14"/>
      <c r="F14"/>
      <c r="G14"/>
      <c r="H14" s="86"/>
      <c r="I14"/>
      <c r="J14"/>
      <c r="K14"/>
      <c r="L14"/>
      <c r="M14" s="86"/>
    </row>
    <row r="15" spans="2:13" x14ac:dyDescent="0.2">
      <c r="B15" s="83"/>
      <c r="C15">
        <v>1</v>
      </c>
      <c r="D15" t="s">
        <v>330</v>
      </c>
      <c r="E15">
        <v>3.0190000000000001</v>
      </c>
      <c r="F15">
        <v>1</v>
      </c>
      <c r="G15">
        <v>4.609</v>
      </c>
      <c r="H15" s="86">
        <f>E15/E16</f>
        <v>0.43526528258362168</v>
      </c>
      <c r="I15"/>
      <c r="J15"/>
      <c r="K15"/>
      <c r="L15"/>
      <c r="M15" s="86"/>
    </row>
    <row r="16" spans="2:13" x14ac:dyDescent="0.2">
      <c r="B16" s="83" t="s">
        <v>335</v>
      </c>
      <c r="C16">
        <v>2</v>
      </c>
      <c r="D16" t="s">
        <v>331</v>
      </c>
      <c r="E16">
        <v>6.9359999999999999</v>
      </c>
      <c r="F16">
        <v>2</v>
      </c>
      <c r="G16">
        <v>14.815</v>
      </c>
      <c r="H16" s="86"/>
      <c r="I16"/>
      <c r="J16"/>
      <c r="K16"/>
      <c r="L16"/>
      <c r="M16" s="86"/>
    </row>
    <row r="17" spans="2:13" x14ac:dyDescent="0.2">
      <c r="B17" s="83"/>
      <c r="C17">
        <v>3</v>
      </c>
      <c r="D17" t="s">
        <v>332</v>
      </c>
      <c r="E17">
        <v>8.9809999999999999</v>
      </c>
      <c r="F17">
        <v>0</v>
      </c>
      <c r="G17">
        <v>39.069000000000003</v>
      </c>
      <c r="H17" s="86"/>
      <c r="I17"/>
      <c r="J17"/>
      <c r="K17"/>
      <c r="L17"/>
      <c r="M17" s="86"/>
    </row>
    <row r="18" spans="2:13" x14ac:dyDescent="0.2">
      <c r="B18" s="83"/>
      <c r="C18"/>
      <c r="D18"/>
      <c r="E18"/>
      <c r="F18"/>
      <c r="G18"/>
      <c r="H18" s="86"/>
      <c r="I18"/>
      <c r="J18"/>
      <c r="K18"/>
      <c r="L18"/>
      <c r="M18" s="86"/>
    </row>
    <row r="19" spans="2:13" x14ac:dyDescent="0.2">
      <c r="B19" s="83" t="s">
        <v>336</v>
      </c>
      <c r="C19">
        <v>1</v>
      </c>
      <c r="D19" t="s">
        <v>330</v>
      </c>
      <c r="E19">
        <v>1.8320000000000001</v>
      </c>
      <c r="F19">
        <v>1</v>
      </c>
      <c r="G19">
        <v>3.851</v>
      </c>
      <c r="H19" s="86">
        <f>E19/E20</f>
        <v>0.41504304485727234</v>
      </c>
      <c r="I19"/>
      <c r="J19"/>
      <c r="K19"/>
      <c r="L19"/>
      <c r="M19" s="86"/>
    </row>
    <row r="20" spans="2:13" x14ac:dyDescent="0.2">
      <c r="B20" s="83"/>
      <c r="C20">
        <v>2</v>
      </c>
      <c r="D20" t="s">
        <v>331</v>
      </c>
      <c r="E20">
        <v>4.4139999999999997</v>
      </c>
      <c r="F20">
        <v>1</v>
      </c>
      <c r="G20">
        <v>11.436</v>
      </c>
      <c r="H20" s="86"/>
      <c r="I20"/>
      <c r="J20"/>
      <c r="K20"/>
      <c r="L20"/>
      <c r="M20" s="86"/>
    </row>
    <row r="21" spans="2:13" x14ac:dyDescent="0.2">
      <c r="B21" s="83"/>
      <c r="C21">
        <v>3</v>
      </c>
      <c r="D21" t="s">
        <v>332</v>
      </c>
      <c r="E21">
        <v>5.3479999999999999</v>
      </c>
      <c r="F21">
        <v>0</v>
      </c>
      <c r="G21">
        <v>29.349</v>
      </c>
      <c r="H21" s="86"/>
      <c r="I21"/>
      <c r="J21"/>
      <c r="K21"/>
      <c r="L21"/>
      <c r="M21" s="86"/>
    </row>
    <row r="22" spans="2:13" x14ac:dyDescent="0.2">
      <c r="B22" s="83"/>
      <c r="C22"/>
      <c r="D22"/>
      <c r="E22"/>
      <c r="F22"/>
      <c r="G22"/>
      <c r="H22" s="86"/>
      <c r="I22"/>
      <c r="J22"/>
      <c r="K22"/>
      <c r="L22"/>
      <c r="M22" s="86"/>
    </row>
    <row r="23" spans="2:13" x14ac:dyDescent="0.2">
      <c r="B23" s="83" t="s">
        <v>337</v>
      </c>
      <c r="C23">
        <v>1</v>
      </c>
      <c r="D23" t="s">
        <v>330</v>
      </c>
      <c r="E23">
        <v>1.373</v>
      </c>
      <c r="F23">
        <v>0</v>
      </c>
      <c r="G23">
        <v>7.899</v>
      </c>
      <c r="H23" s="86">
        <f>E23/E24</f>
        <v>0.33471477328132615</v>
      </c>
      <c r="I23"/>
      <c r="J23"/>
      <c r="K23"/>
      <c r="L23"/>
      <c r="M23" s="86"/>
    </row>
    <row r="24" spans="2:13" x14ac:dyDescent="0.2">
      <c r="B24" s="83"/>
      <c r="C24">
        <v>2</v>
      </c>
      <c r="D24" t="s">
        <v>331</v>
      </c>
      <c r="E24">
        <v>4.1020000000000003</v>
      </c>
      <c r="F24">
        <v>2</v>
      </c>
      <c r="G24">
        <v>7.1849999999999996</v>
      </c>
      <c r="H24" s="86"/>
      <c r="I24"/>
      <c r="J24"/>
      <c r="K24"/>
      <c r="L24"/>
      <c r="M24" s="86"/>
    </row>
    <row r="25" spans="2:13" x14ac:dyDescent="0.2">
      <c r="B25" s="83"/>
      <c r="C25">
        <v>3</v>
      </c>
      <c r="D25" t="s">
        <v>332</v>
      </c>
      <c r="E25">
        <v>7.7359999999999998</v>
      </c>
      <c r="F25">
        <v>5</v>
      </c>
      <c r="G25">
        <v>7.8520000000000003</v>
      </c>
      <c r="H25" s="86"/>
      <c r="I25"/>
      <c r="J25"/>
      <c r="K25"/>
      <c r="L25"/>
      <c r="M25" s="86"/>
    </row>
    <row r="26" spans="2:13" x14ac:dyDescent="0.2">
      <c r="B26" s="83"/>
      <c r="C26"/>
      <c r="D26"/>
      <c r="E26"/>
      <c r="F26"/>
      <c r="G26"/>
      <c r="H26" s="86"/>
      <c r="I26"/>
      <c r="J26"/>
      <c r="K26"/>
      <c r="L26"/>
      <c r="M26" s="86"/>
    </row>
    <row r="27" spans="2:13" x14ac:dyDescent="0.2">
      <c r="B27" s="83" t="s">
        <v>237</v>
      </c>
      <c r="C27">
        <v>1</v>
      </c>
      <c r="D27" t="s">
        <v>330</v>
      </c>
      <c r="E27">
        <v>2.2890000000000001</v>
      </c>
      <c r="F27">
        <v>0</v>
      </c>
      <c r="G27">
        <v>8.1349999999999998</v>
      </c>
      <c r="H27" s="86">
        <f>E27/E28</f>
        <v>0.82844733984799135</v>
      </c>
      <c r="I27"/>
      <c r="J27"/>
      <c r="K27"/>
      <c r="L27"/>
      <c r="M27" s="86"/>
    </row>
    <row r="28" spans="2:13" x14ac:dyDescent="0.2">
      <c r="B28" s="83"/>
      <c r="C28">
        <v>2</v>
      </c>
      <c r="D28" t="s">
        <v>331</v>
      </c>
      <c r="E28">
        <v>2.7629999999999999</v>
      </c>
      <c r="F28">
        <v>1</v>
      </c>
      <c r="G28">
        <v>6.5419999999999998</v>
      </c>
      <c r="H28" s="86"/>
      <c r="I28"/>
      <c r="J28"/>
      <c r="K28"/>
      <c r="L28"/>
      <c r="M28" s="86"/>
    </row>
    <row r="29" spans="2:13" x14ac:dyDescent="0.2">
      <c r="B29" s="83"/>
      <c r="C29">
        <v>3</v>
      </c>
      <c r="D29" t="s">
        <v>332</v>
      </c>
      <c r="E29">
        <v>7.38</v>
      </c>
      <c r="F29">
        <v>3</v>
      </c>
      <c r="G29">
        <v>10.275</v>
      </c>
      <c r="H29" s="86"/>
      <c r="I29"/>
      <c r="J29"/>
      <c r="K29"/>
      <c r="L29"/>
      <c r="M29" s="86"/>
    </row>
    <row r="30" spans="2:13" x14ac:dyDescent="0.2">
      <c r="B30" s="83"/>
      <c r="C30"/>
      <c r="D30"/>
      <c r="E30"/>
      <c r="F30"/>
      <c r="G30"/>
      <c r="H30" s="86"/>
      <c r="I30"/>
      <c r="J30"/>
      <c r="K30"/>
      <c r="L30"/>
      <c r="M30" s="86"/>
    </row>
    <row r="31" spans="2:13" x14ac:dyDescent="0.2">
      <c r="B31" s="83" t="s">
        <v>238</v>
      </c>
      <c r="C31">
        <v>1</v>
      </c>
      <c r="D31" t="s">
        <v>330</v>
      </c>
      <c r="E31">
        <v>1.47</v>
      </c>
      <c r="F31">
        <v>1</v>
      </c>
      <c r="G31">
        <v>5.2930000000000001</v>
      </c>
      <c r="H31" s="86">
        <f>E31/E32</f>
        <v>0.71567672833495621</v>
      </c>
      <c r="I31"/>
      <c r="J31"/>
      <c r="K31"/>
      <c r="L31"/>
      <c r="M31" s="86"/>
    </row>
    <row r="32" spans="2:13" x14ac:dyDescent="0.2">
      <c r="B32" s="83"/>
      <c r="C32">
        <v>2</v>
      </c>
      <c r="D32" t="s">
        <v>331</v>
      </c>
      <c r="E32">
        <v>2.0539999999999998</v>
      </c>
      <c r="F32">
        <v>1</v>
      </c>
      <c r="G32">
        <v>4.8739999999999997</v>
      </c>
      <c r="H32" s="86"/>
      <c r="I32"/>
      <c r="J32"/>
      <c r="K32"/>
      <c r="L32"/>
      <c r="M32" s="86"/>
    </row>
    <row r="33" spans="2:13" x14ac:dyDescent="0.2">
      <c r="B33" s="83"/>
      <c r="C33">
        <v>3</v>
      </c>
      <c r="D33" t="s">
        <v>332</v>
      </c>
      <c r="E33">
        <v>1.9750000000000001</v>
      </c>
      <c r="F33">
        <v>1</v>
      </c>
      <c r="G33">
        <v>2.9260000000000002</v>
      </c>
      <c r="H33" s="86"/>
      <c r="I33"/>
      <c r="J33"/>
      <c r="K33"/>
      <c r="L33"/>
      <c r="M33" s="86"/>
    </row>
    <row r="34" spans="2:13" x14ac:dyDescent="0.2">
      <c r="B34" s="83"/>
      <c r="C34"/>
      <c r="D34"/>
      <c r="E34"/>
      <c r="F34"/>
      <c r="G34"/>
      <c r="H34" s="86"/>
      <c r="I34"/>
      <c r="J34"/>
      <c r="K34"/>
      <c r="L34"/>
      <c r="M34" s="86"/>
    </row>
    <row r="35" spans="2:13" x14ac:dyDescent="0.2">
      <c r="B35" s="83" t="s">
        <v>239</v>
      </c>
      <c r="C35">
        <v>1</v>
      </c>
      <c r="D35" t="s">
        <v>330</v>
      </c>
      <c r="E35">
        <v>2.6480000000000001</v>
      </c>
      <c r="F35">
        <v>0</v>
      </c>
      <c r="G35">
        <v>9.5470000000000006</v>
      </c>
      <c r="H35" s="86">
        <f>E35/E36</f>
        <v>0.70406806700345659</v>
      </c>
      <c r="I35"/>
      <c r="J35"/>
      <c r="K35"/>
      <c r="L35"/>
      <c r="M35" s="86"/>
    </row>
    <row r="36" spans="2:13" x14ac:dyDescent="0.2">
      <c r="B36" s="83"/>
      <c r="C36">
        <v>2</v>
      </c>
      <c r="D36" t="s">
        <v>331</v>
      </c>
      <c r="E36">
        <v>3.7610000000000001</v>
      </c>
      <c r="F36">
        <v>1</v>
      </c>
      <c r="G36">
        <v>10.47</v>
      </c>
      <c r="H36" s="86"/>
      <c r="I36"/>
      <c r="J36"/>
      <c r="K36"/>
      <c r="L36"/>
      <c r="M36" s="86"/>
    </row>
    <row r="37" spans="2:13" x14ac:dyDescent="0.2">
      <c r="B37" s="83"/>
      <c r="C37">
        <v>3</v>
      </c>
      <c r="D37" t="s">
        <v>332</v>
      </c>
      <c r="E37">
        <v>7.18</v>
      </c>
      <c r="F37">
        <v>4</v>
      </c>
      <c r="G37">
        <v>8.2439999999999998</v>
      </c>
      <c r="H37" s="86"/>
      <c r="I37"/>
      <c r="J37"/>
      <c r="K37"/>
      <c r="L37"/>
      <c r="M37" s="86"/>
    </row>
    <row r="38" spans="2:13" x14ac:dyDescent="0.2">
      <c r="B38" s="83"/>
      <c r="C38"/>
      <c r="D38"/>
      <c r="E38"/>
      <c r="F38"/>
      <c r="G38"/>
      <c r="H38" s="86"/>
      <c r="I38"/>
      <c r="J38"/>
      <c r="K38"/>
      <c r="L38"/>
      <c r="M38" s="86"/>
    </row>
    <row r="39" spans="2:13" x14ac:dyDescent="0.2">
      <c r="B39" s="83" t="s">
        <v>338</v>
      </c>
      <c r="C39">
        <v>1</v>
      </c>
      <c r="D39" t="s">
        <v>330</v>
      </c>
      <c r="E39">
        <v>1.6319999999999999</v>
      </c>
      <c r="F39">
        <v>1</v>
      </c>
      <c r="G39">
        <v>4.0149999999999997</v>
      </c>
      <c r="H39" s="86">
        <f>E39/E40</f>
        <v>0.28864520693314466</v>
      </c>
      <c r="I39"/>
      <c r="J39"/>
      <c r="K39"/>
      <c r="L39"/>
      <c r="M39" s="86"/>
    </row>
    <row r="40" spans="2:13" x14ac:dyDescent="0.2">
      <c r="B40" s="83"/>
      <c r="C40">
        <v>2</v>
      </c>
      <c r="D40" t="s">
        <v>331</v>
      </c>
      <c r="E40">
        <v>5.6539999999999999</v>
      </c>
      <c r="F40">
        <v>3</v>
      </c>
      <c r="G40">
        <v>10.112</v>
      </c>
      <c r="H40" s="86"/>
      <c r="I40"/>
      <c r="J40"/>
      <c r="K40"/>
      <c r="L40"/>
      <c r="M40" s="86"/>
    </row>
    <row r="41" spans="2:13" x14ac:dyDescent="0.2">
      <c r="B41" s="83"/>
      <c r="C41">
        <v>3</v>
      </c>
      <c r="D41" t="s">
        <v>332</v>
      </c>
      <c r="E41">
        <v>1.6759999999999999</v>
      </c>
      <c r="F41">
        <v>0</v>
      </c>
      <c r="G41">
        <v>13.718999999999999</v>
      </c>
      <c r="H41" s="86"/>
      <c r="I41"/>
      <c r="J41"/>
      <c r="K41"/>
      <c r="L41"/>
      <c r="M41" s="86"/>
    </row>
    <row r="42" spans="2:13" x14ac:dyDescent="0.2">
      <c r="B42" s="83"/>
      <c r="C42"/>
      <c r="D42"/>
      <c r="E42"/>
      <c r="F42"/>
      <c r="G42"/>
      <c r="H42" s="86"/>
      <c r="I42"/>
      <c r="J42"/>
      <c r="K42"/>
      <c r="L42"/>
      <c r="M42" s="86"/>
    </row>
    <row r="43" spans="2:13" x14ac:dyDescent="0.2">
      <c r="B43" s="83" t="s">
        <v>339</v>
      </c>
      <c r="C43">
        <v>1</v>
      </c>
      <c r="D43" t="s">
        <v>330</v>
      </c>
      <c r="E43">
        <v>0.56799999999999995</v>
      </c>
      <c r="F43">
        <v>0</v>
      </c>
      <c r="G43">
        <v>2.04</v>
      </c>
      <c r="H43" s="86">
        <f>E43/E44</f>
        <v>0.15426398696360671</v>
      </c>
      <c r="I43"/>
      <c r="J43"/>
      <c r="K43"/>
      <c r="L43"/>
      <c r="M43" s="86"/>
    </row>
    <row r="44" spans="2:13" x14ac:dyDescent="0.2">
      <c r="B44" s="83"/>
      <c r="C44">
        <v>2</v>
      </c>
      <c r="D44" t="s">
        <v>331</v>
      </c>
      <c r="E44">
        <v>3.6819999999999999</v>
      </c>
      <c r="F44">
        <v>1</v>
      </c>
      <c r="G44">
        <v>11.547000000000001</v>
      </c>
      <c r="H44" s="86"/>
      <c r="I44"/>
      <c r="J44"/>
      <c r="K44"/>
      <c r="L44"/>
      <c r="M44" s="86"/>
    </row>
    <row r="45" spans="2:13" x14ac:dyDescent="0.2">
      <c r="B45" s="83"/>
      <c r="C45">
        <v>3</v>
      </c>
      <c r="D45" t="s">
        <v>332</v>
      </c>
      <c r="E45">
        <v>2.7320000000000002</v>
      </c>
      <c r="F45">
        <v>0</v>
      </c>
      <c r="G45">
        <v>21.085999999999999</v>
      </c>
      <c r="H45" s="86"/>
      <c r="I45"/>
      <c r="J45"/>
      <c r="K45"/>
      <c r="L45"/>
      <c r="M45" s="86"/>
    </row>
    <row r="46" spans="2:13" x14ac:dyDescent="0.2">
      <c r="B46" s="83"/>
      <c r="C46"/>
      <c r="D46"/>
      <c r="E46"/>
      <c r="F46"/>
      <c r="G46"/>
      <c r="H46" s="86"/>
      <c r="I46"/>
      <c r="J46"/>
      <c r="K46"/>
      <c r="L46"/>
      <c r="M46" s="86"/>
    </row>
    <row r="47" spans="2:13" x14ac:dyDescent="0.2">
      <c r="B47" s="83" t="s">
        <v>340</v>
      </c>
      <c r="C47">
        <v>1</v>
      </c>
      <c r="D47" t="s">
        <v>330</v>
      </c>
      <c r="E47">
        <v>1.415</v>
      </c>
      <c r="F47">
        <v>1</v>
      </c>
      <c r="G47">
        <v>5.7249999999999996</v>
      </c>
      <c r="H47" s="86">
        <f>E47/E48</f>
        <v>0.29253669629935913</v>
      </c>
      <c r="I47"/>
      <c r="J47"/>
      <c r="K47"/>
      <c r="L47"/>
      <c r="M47" s="86"/>
    </row>
    <row r="48" spans="2:13" x14ac:dyDescent="0.2">
      <c r="B48" s="83"/>
      <c r="C48">
        <v>2</v>
      </c>
      <c r="D48" t="s">
        <v>331</v>
      </c>
      <c r="E48">
        <v>4.8369999999999997</v>
      </c>
      <c r="F48">
        <v>3</v>
      </c>
      <c r="G48">
        <v>8.9009999999999998</v>
      </c>
      <c r="H48" s="86"/>
      <c r="I48"/>
      <c r="J48"/>
      <c r="K48"/>
      <c r="L48"/>
      <c r="M48" s="86"/>
    </row>
    <row r="49" spans="2:13" x14ac:dyDescent="0.2">
      <c r="B49" s="83"/>
      <c r="C49">
        <v>3</v>
      </c>
      <c r="D49" t="s">
        <v>332</v>
      </c>
      <c r="E49">
        <v>7.1539999999999999</v>
      </c>
      <c r="F49">
        <v>4</v>
      </c>
      <c r="G49">
        <v>7.5389999999999997</v>
      </c>
      <c r="H49" s="86"/>
      <c r="I49"/>
      <c r="J49"/>
      <c r="K49"/>
      <c r="L49"/>
      <c r="M49" s="86"/>
    </row>
    <row r="50" spans="2:13" x14ac:dyDescent="0.2">
      <c r="B50" s="83"/>
      <c r="C50"/>
      <c r="D50"/>
      <c r="E50"/>
      <c r="F50"/>
      <c r="G50"/>
      <c r="H50" s="86"/>
      <c r="I50"/>
      <c r="J50"/>
      <c r="K50"/>
      <c r="L50"/>
      <c r="M50" s="86"/>
    </row>
    <row r="51" spans="2:13" x14ac:dyDescent="0.2">
      <c r="B51" s="83" t="s">
        <v>341</v>
      </c>
      <c r="C51">
        <v>1</v>
      </c>
      <c r="D51" t="s">
        <v>330</v>
      </c>
      <c r="E51">
        <v>1.494</v>
      </c>
      <c r="F51">
        <v>1</v>
      </c>
      <c r="G51">
        <v>6.883</v>
      </c>
      <c r="H51" s="86">
        <f>E51/E52</f>
        <v>0.42001686814731515</v>
      </c>
      <c r="I51"/>
      <c r="J51"/>
      <c r="K51"/>
      <c r="L51"/>
      <c r="M51" s="86"/>
    </row>
    <row r="52" spans="2:13" x14ac:dyDescent="0.2">
      <c r="B52" s="83"/>
      <c r="C52">
        <v>2</v>
      </c>
      <c r="D52" t="s">
        <v>331</v>
      </c>
      <c r="E52">
        <v>3.5569999999999999</v>
      </c>
      <c r="F52">
        <v>2</v>
      </c>
      <c r="G52">
        <v>5.9660000000000002</v>
      </c>
      <c r="H52" s="86"/>
      <c r="I52"/>
      <c r="J52"/>
      <c r="K52"/>
      <c r="L52"/>
      <c r="M52" s="86"/>
    </row>
    <row r="53" spans="2:13" ht="17" thickBot="1" x14ac:dyDescent="0.25">
      <c r="B53" s="89"/>
      <c r="C53" s="90">
        <v>3</v>
      </c>
      <c r="D53" s="90" t="s">
        <v>332</v>
      </c>
      <c r="E53" s="90">
        <v>4.0960000000000001</v>
      </c>
      <c r="F53" s="90">
        <v>3</v>
      </c>
      <c r="G53" s="90">
        <v>5.2690000000000001</v>
      </c>
      <c r="H53" s="93"/>
      <c r="I53" s="90"/>
      <c r="J53" s="90"/>
      <c r="K53" s="90"/>
      <c r="L53" s="90"/>
      <c r="M53" s="93"/>
    </row>
    <row r="54" spans="2:13" x14ac:dyDescent="0.2">
      <c r="B54" s="83" t="s">
        <v>347</v>
      </c>
      <c r="C54"/>
      <c r="D54"/>
      <c r="E54"/>
      <c r="F54"/>
      <c r="G54"/>
      <c r="H54" s="86"/>
      <c r="I54"/>
      <c r="J54"/>
      <c r="K54"/>
      <c r="L54"/>
      <c r="M54"/>
    </row>
    <row r="55" spans="2:13" x14ac:dyDescent="0.2">
      <c r="B55" s="83"/>
      <c r="C55"/>
      <c r="D55" t="s">
        <v>321</v>
      </c>
      <c r="E55" t="s">
        <v>322</v>
      </c>
      <c r="F55" t="s">
        <v>323</v>
      </c>
      <c r="G55" t="s">
        <v>324</v>
      </c>
      <c r="H55" s="86" t="s">
        <v>325</v>
      </c>
    </row>
    <row r="56" spans="2:13" x14ac:dyDescent="0.2">
      <c r="B56" s="83" t="s">
        <v>329</v>
      </c>
      <c r="C56">
        <v>1</v>
      </c>
      <c r="D56" t="s">
        <v>330</v>
      </c>
      <c r="E56">
        <v>3.109</v>
      </c>
      <c r="F56">
        <v>3</v>
      </c>
      <c r="G56">
        <v>6.444</v>
      </c>
      <c r="H56" s="86">
        <f>E56/E57</f>
        <v>1.5077594568380215</v>
      </c>
    </row>
    <row r="57" spans="2:13" x14ac:dyDescent="0.2">
      <c r="B57" s="83"/>
      <c r="C57">
        <v>2</v>
      </c>
      <c r="D57" t="s">
        <v>331</v>
      </c>
      <c r="E57">
        <v>2.0619999999999998</v>
      </c>
      <c r="F57">
        <v>1</v>
      </c>
      <c r="G57">
        <v>7.2030000000000003</v>
      </c>
      <c r="H57" s="86"/>
    </row>
    <row r="58" spans="2:13" x14ac:dyDescent="0.2">
      <c r="B58" s="83"/>
      <c r="C58">
        <v>3</v>
      </c>
      <c r="D58" t="s">
        <v>332</v>
      </c>
      <c r="E58">
        <v>1.1240000000000001</v>
      </c>
      <c r="F58">
        <v>1</v>
      </c>
      <c r="G58">
        <v>2.7280000000000002</v>
      </c>
      <c r="H58" s="86"/>
    </row>
    <row r="59" spans="2:13" x14ac:dyDescent="0.2">
      <c r="B59" s="83"/>
      <c r="C59"/>
      <c r="D59"/>
      <c r="E59"/>
      <c r="F59"/>
      <c r="G59"/>
      <c r="H59" s="86"/>
    </row>
    <row r="60" spans="2:13" x14ac:dyDescent="0.2">
      <c r="B60" s="83" t="s">
        <v>333</v>
      </c>
      <c r="C60">
        <v>1</v>
      </c>
      <c r="D60" t="s">
        <v>330</v>
      </c>
      <c r="E60">
        <v>1.8740000000000001</v>
      </c>
      <c r="F60">
        <v>2</v>
      </c>
      <c r="G60">
        <v>2.8679999999999999</v>
      </c>
      <c r="H60" s="86">
        <f>E60/E61</f>
        <v>1.0428491930996107</v>
      </c>
    </row>
    <row r="61" spans="2:13" x14ac:dyDescent="0.2">
      <c r="B61" s="83"/>
      <c r="C61">
        <v>2</v>
      </c>
      <c r="D61" t="s">
        <v>331</v>
      </c>
      <c r="E61">
        <v>1.7969999999999999</v>
      </c>
      <c r="F61">
        <v>1</v>
      </c>
      <c r="G61">
        <v>6.0960000000000001</v>
      </c>
      <c r="H61" s="86"/>
    </row>
    <row r="62" spans="2:13" x14ac:dyDescent="0.2">
      <c r="B62" s="83"/>
      <c r="C62">
        <v>3</v>
      </c>
      <c r="D62" t="s">
        <v>332</v>
      </c>
      <c r="E62">
        <v>0.21299999999999999</v>
      </c>
      <c r="F62">
        <v>0</v>
      </c>
      <c r="G62">
        <v>3.7810000000000001</v>
      </c>
      <c r="H62" s="86"/>
    </row>
    <row r="63" spans="2:13" x14ac:dyDescent="0.2">
      <c r="B63" s="83"/>
      <c r="C63"/>
      <c r="D63"/>
      <c r="E63"/>
      <c r="F63"/>
      <c r="G63"/>
      <c r="H63" s="86"/>
    </row>
    <row r="64" spans="2:13" x14ac:dyDescent="0.2">
      <c r="B64" s="83" t="s">
        <v>334</v>
      </c>
      <c r="C64">
        <v>1</v>
      </c>
      <c r="D64" t="s">
        <v>330</v>
      </c>
      <c r="E64">
        <v>0.77700000000000002</v>
      </c>
      <c r="F64">
        <v>0</v>
      </c>
      <c r="G64">
        <v>8.11</v>
      </c>
      <c r="H64" s="86">
        <f>E64/E65</f>
        <v>1.4050632911392404</v>
      </c>
    </row>
    <row r="65" spans="2:8" x14ac:dyDescent="0.2">
      <c r="B65" s="83"/>
      <c r="C65">
        <v>2</v>
      </c>
      <c r="D65" t="s">
        <v>331</v>
      </c>
      <c r="E65">
        <v>0.55300000000000005</v>
      </c>
      <c r="F65">
        <v>0</v>
      </c>
      <c r="G65">
        <v>3.82</v>
      </c>
      <c r="H65" s="86"/>
    </row>
    <row r="66" spans="2:8" x14ac:dyDescent="0.2">
      <c r="B66" s="83"/>
      <c r="C66">
        <v>3</v>
      </c>
      <c r="D66" t="s">
        <v>332</v>
      </c>
      <c r="E66">
        <v>3.1349999999999998</v>
      </c>
      <c r="F66">
        <v>0</v>
      </c>
      <c r="G66">
        <v>16.09</v>
      </c>
      <c r="H66" s="86"/>
    </row>
    <row r="67" spans="2:8" x14ac:dyDescent="0.2">
      <c r="B67" s="83"/>
      <c r="C67"/>
      <c r="D67"/>
      <c r="E67"/>
      <c r="F67"/>
      <c r="G67"/>
      <c r="H67" s="86"/>
    </row>
    <row r="68" spans="2:8" x14ac:dyDescent="0.2">
      <c r="B68" s="83" t="s">
        <v>342</v>
      </c>
      <c r="C68">
        <v>1</v>
      </c>
      <c r="D68" t="s">
        <v>330</v>
      </c>
      <c r="E68">
        <v>3.7639999999999998</v>
      </c>
      <c r="F68">
        <v>4</v>
      </c>
      <c r="G68">
        <v>3.25</v>
      </c>
      <c r="H68" s="86">
        <f>E68/E69</f>
        <v>1.1937836980653345</v>
      </c>
    </row>
    <row r="69" spans="2:8" x14ac:dyDescent="0.2">
      <c r="B69" s="83"/>
      <c r="C69">
        <v>2</v>
      </c>
      <c r="D69" t="s">
        <v>331</v>
      </c>
      <c r="E69">
        <v>3.153</v>
      </c>
      <c r="F69">
        <v>2</v>
      </c>
      <c r="G69">
        <v>7.3559999999999999</v>
      </c>
      <c r="H69" s="86"/>
    </row>
    <row r="70" spans="2:8" x14ac:dyDescent="0.2">
      <c r="B70" s="83"/>
      <c r="C70">
        <v>3</v>
      </c>
      <c r="D70" t="s">
        <v>332</v>
      </c>
      <c r="E70">
        <v>0.71</v>
      </c>
      <c r="F70">
        <v>0</v>
      </c>
      <c r="G70">
        <v>2.673</v>
      </c>
      <c r="H70" s="86"/>
    </row>
    <row r="71" spans="2:8" x14ac:dyDescent="0.2">
      <c r="B71" s="83"/>
      <c r="C71"/>
      <c r="D71"/>
      <c r="E71"/>
      <c r="F71"/>
      <c r="G71"/>
      <c r="H71" s="86"/>
    </row>
    <row r="72" spans="2:8" x14ac:dyDescent="0.2">
      <c r="B72" s="83" t="s">
        <v>335</v>
      </c>
      <c r="C72">
        <v>1</v>
      </c>
      <c r="D72" t="s">
        <v>330</v>
      </c>
      <c r="E72">
        <v>1.2110000000000001</v>
      </c>
      <c r="F72">
        <v>0</v>
      </c>
      <c r="G72">
        <v>1.5209999999999999</v>
      </c>
      <c r="H72" s="86">
        <f>E72/E73</f>
        <v>0.13494539781591264</v>
      </c>
    </row>
    <row r="73" spans="2:8" x14ac:dyDescent="0.2">
      <c r="B73" s="83"/>
      <c r="C73">
        <v>2</v>
      </c>
      <c r="D73" t="s">
        <v>331</v>
      </c>
      <c r="E73">
        <v>8.9740000000000002</v>
      </c>
      <c r="F73">
        <v>7</v>
      </c>
      <c r="G73">
        <v>6.484</v>
      </c>
      <c r="H73" s="86"/>
    </row>
    <row r="74" spans="2:8" x14ac:dyDescent="0.2">
      <c r="B74" s="83"/>
      <c r="C74">
        <v>3</v>
      </c>
      <c r="D74" t="s">
        <v>332</v>
      </c>
      <c r="E74">
        <v>2.7970000000000002</v>
      </c>
      <c r="F74">
        <v>0</v>
      </c>
      <c r="G74">
        <v>21.173999999999999</v>
      </c>
      <c r="H74" s="86"/>
    </row>
    <row r="75" spans="2:8" x14ac:dyDescent="0.2">
      <c r="B75" s="83"/>
      <c r="C75"/>
      <c r="D75"/>
      <c r="E75"/>
      <c r="F75"/>
      <c r="G75"/>
      <c r="H75" s="86"/>
    </row>
    <row r="76" spans="2:8" x14ac:dyDescent="0.2">
      <c r="B76" s="83" t="s">
        <v>336</v>
      </c>
      <c r="C76">
        <v>1</v>
      </c>
      <c r="D76" t="s">
        <v>330</v>
      </c>
      <c r="E76">
        <v>0.78600000000000003</v>
      </c>
      <c r="F76">
        <v>0</v>
      </c>
      <c r="G76">
        <v>8.7059999999999995</v>
      </c>
      <c r="H76" s="86">
        <f>E76/E77</f>
        <v>9.1384722706662008E-2</v>
      </c>
    </row>
    <row r="77" spans="2:8" x14ac:dyDescent="0.2">
      <c r="B77" s="83"/>
      <c r="C77">
        <v>2</v>
      </c>
      <c r="D77" t="s">
        <v>331</v>
      </c>
      <c r="E77">
        <v>8.6010000000000009</v>
      </c>
      <c r="F77">
        <v>7</v>
      </c>
      <c r="G77">
        <v>6.88</v>
      </c>
      <c r="H77" s="86"/>
    </row>
    <row r="78" spans="2:8" x14ac:dyDescent="0.2">
      <c r="B78" s="83"/>
      <c r="C78">
        <v>3</v>
      </c>
      <c r="D78" t="s">
        <v>332</v>
      </c>
      <c r="E78">
        <v>3.7690000000000001</v>
      </c>
      <c r="F78">
        <v>0</v>
      </c>
      <c r="G78">
        <v>24.404</v>
      </c>
      <c r="H78" s="86"/>
    </row>
    <row r="79" spans="2:8" x14ac:dyDescent="0.2">
      <c r="B79" s="83"/>
      <c r="C79"/>
      <c r="D79"/>
      <c r="E79"/>
      <c r="F79"/>
      <c r="G79"/>
      <c r="H79" s="86"/>
    </row>
    <row r="80" spans="2:8" x14ac:dyDescent="0.2">
      <c r="B80" s="83" t="s">
        <v>337</v>
      </c>
      <c r="C80">
        <v>1</v>
      </c>
      <c r="D80" t="s">
        <v>330</v>
      </c>
      <c r="E80">
        <v>0.27100000000000002</v>
      </c>
      <c r="F80">
        <v>0</v>
      </c>
      <c r="G80">
        <v>3.0409999999999999</v>
      </c>
      <c r="H80" s="86">
        <f>E80/E81</f>
        <v>0.30279329608938549</v>
      </c>
    </row>
    <row r="81" spans="2:8" x14ac:dyDescent="0.2">
      <c r="B81" s="83"/>
      <c r="C81">
        <v>2</v>
      </c>
      <c r="D81" t="s">
        <v>331</v>
      </c>
      <c r="E81">
        <v>0.89500000000000002</v>
      </c>
      <c r="F81">
        <v>0</v>
      </c>
      <c r="G81">
        <v>4.702</v>
      </c>
      <c r="H81" s="86"/>
    </row>
    <row r="82" spans="2:8" x14ac:dyDescent="0.2">
      <c r="B82" s="83"/>
      <c r="C82">
        <v>3</v>
      </c>
      <c r="D82" t="s">
        <v>332</v>
      </c>
      <c r="E82">
        <v>2.5089999999999999</v>
      </c>
      <c r="F82">
        <v>0</v>
      </c>
      <c r="G82">
        <v>13.14</v>
      </c>
      <c r="H82" s="86"/>
    </row>
    <row r="83" spans="2:8" x14ac:dyDescent="0.2">
      <c r="B83" s="83"/>
      <c r="C83"/>
      <c r="D83"/>
      <c r="E83"/>
      <c r="F83"/>
      <c r="G83"/>
      <c r="H83" s="86"/>
    </row>
    <row r="84" spans="2:8" x14ac:dyDescent="0.2">
      <c r="B84" s="83" t="s">
        <v>233</v>
      </c>
      <c r="C84">
        <v>1</v>
      </c>
      <c r="D84" t="s">
        <v>330</v>
      </c>
      <c r="E84">
        <v>1.782</v>
      </c>
      <c r="F84">
        <v>1</v>
      </c>
      <c r="G84">
        <v>8.8469999999999995</v>
      </c>
      <c r="H84" s="86">
        <f>E84/E85</f>
        <v>0.16908625106746372</v>
      </c>
    </row>
    <row r="85" spans="2:8" x14ac:dyDescent="0.2">
      <c r="B85" s="83"/>
      <c r="C85">
        <v>2</v>
      </c>
      <c r="D85" t="s">
        <v>331</v>
      </c>
      <c r="E85">
        <v>10.539</v>
      </c>
      <c r="F85">
        <v>6</v>
      </c>
      <c r="G85">
        <v>10.238</v>
      </c>
      <c r="H85" s="86"/>
    </row>
    <row r="86" spans="2:8" x14ac:dyDescent="0.2">
      <c r="B86" s="83"/>
      <c r="C86">
        <v>3</v>
      </c>
      <c r="D86" t="s">
        <v>332</v>
      </c>
      <c r="E86">
        <v>7.1050000000000004</v>
      </c>
      <c r="F86">
        <v>0</v>
      </c>
      <c r="G86">
        <v>34.767000000000003</v>
      </c>
      <c r="H86" s="86"/>
    </row>
    <row r="87" spans="2:8" x14ac:dyDescent="0.2">
      <c r="B87" s="83"/>
      <c r="C87"/>
      <c r="D87"/>
      <c r="E87"/>
      <c r="F87"/>
      <c r="G87"/>
      <c r="H87" s="86"/>
    </row>
    <row r="88" spans="2:8" x14ac:dyDescent="0.2">
      <c r="B88" s="83" t="s">
        <v>234</v>
      </c>
      <c r="C88">
        <v>1</v>
      </c>
      <c r="D88" t="s">
        <v>330</v>
      </c>
      <c r="E88">
        <v>2.306</v>
      </c>
      <c r="F88">
        <v>1</v>
      </c>
      <c r="G88">
        <v>12.285</v>
      </c>
      <c r="H88" s="86">
        <f>E88/E89</f>
        <v>0.32630536295457763</v>
      </c>
    </row>
    <row r="89" spans="2:8" x14ac:dyDescent="0.2">
      <c r="B89" s="83"/>
      <c r="C89">
        <v>2</v>
      </c>
      <c r="D89" t="s">
        <v>331</v>
      </c>
      <c r="E89">
        <v>7.0670000000000002</v>
      </c>
      <c r="F89">
        <v>4</v>
      </c>
      <c r="G89">
        <v>8.4429999999999996</v>
      </c>
      <c r="H89" s="86"/>
    </row>
    <row r="90" spans="2:8" x14ac:dyDescent="0.2">
      <c r="B90" s="83"/>
      <c r="C90">
        <v>3</v>
      </c>
      <c r="D90" t="s">
        <v>332</v>
      </c>
      <c r="E90">
        <v>5.25</v>
      </c>
      <c r="F90">
        <v>0</v>
      </c>
      <c r="G90">
        <v>30.741</v>
      </c>
      <c r="H90" s="86"/>
    </row>
    <row r="91" spans="2:8" x14ac:dyDescent="0.2">
      <c r="B91" s="83"/>
      <c r="C91"/>
      <c r="D91"/>
      <c r="E91"/>
      <c r="F91"/>
      <c r="G91"/>
      <c r="H91" s="86"/>
    </row>
    <row r="92" spans="2:8" x14ac:dyDescent="0.2">
      <c r="B92" s="83" t="s">
        <v>235</v>
      </c>
      <c r="C92">
        <v>1</v>
      </c>
      <c r="D92" t="s">
        <v>330</v>
      </c>
      <c r="E92">
        <v>1.506</v>
      </c>
      <c r="F92">
        <v>1</v>
      </c>
      <c r="G92">
        <v>5.7779999999999996</v>
      </c>
      <c r="H92" s="86">
        <f>E92/E93</f>
        <v>0.35170481083605792</v>
      </c>
    </row>
    <row r="93" spans="2:8" x14ac:dyDescent="0.2">
      <c r="B93" s="83"/>
      <c r="C93">
        <v>2</v>
      </c>
      <c r="D93" t="s">
        <v>331</v>
      </c>
      <c r="E93">
        <v>4.282</v>
      </c>
      <c r="F93">
        <v>3</v>
      </c>
      <c r="G93">
        <v>6.1580000000000004</v>
      </c>
      <c r="H93" s="86"/>
    </row>
    <row r="94" spans="2:8" x14ac:dyDescent="0.2">
      <c r="B94" s="83"/>
      <c r="C94">
        <v>3</v>
      </c>
      <c r="D94" t="s">
        <v>332</v>
      </c>
      <c r="E94">
        <v>6.5880000000000001</v>
      </c>
      <c r="F94">
        <v>0</v>
      </c>
      <c r="G94">
        <v>34.902000000000001</v>
      </c>
      <c r="H94" s="86"/>
    </row>
    <row r="95" spans="2:8" x14ac:dyDescent="0.2">
      <c r="B95" s="83"/>
      <c r="C95"/>
      <c r="D95"/>
      <c r="E95"/>
      <c r="F95"/>
      <c r="G95"/>
      <c r="H95" s="86"/>
    </row>
    <row r="96" spans="2:8" x14ac:dyDescent="0.2">
      <c r="B96" s="83" t="s">
        <v>343</v>
      </c>
      <c r="C96">
        <v>1</v>
      </c>
      <c r="D96" t="s">
        <v>330</v>
      </c>
      <c r="E96">
        <v>0.54800000000000004</v>
      </c>
      <c r="F96">
        <v>0</v>
      </c>
      <c r="G96">
        <v>3.0219999999999998</v>
      </c>
      <c r="H96" s="86">
        <f>E96/E97</f>
        <v>0.11478843736908254</v>
      </c>
    </row>
    <row r="97" spans="2:8" x14ac:dyDescent="0.2">
      <c r="B97" s="83"/>
      <c r="C97">
        <v>2</v>
      </c>
      <c r="D97" t="s">
        <v>331</v>
      </c>
      <c r="E97">
        <v>4.774</v>
      </c>
      <c r="F97">
        <v>2</v>
      </c>
      <c r="G97">
        <v>14.044</v>
      </c>
      <c r="H97" s="86"/>
    </row>
    <row r="98" spans="2:8" x14ac:dyDescent="0.2">
      <c r="B98" s="83"/>
      <c r="C98">
        <v>3</v>
      </c>
      <c r="D98" t="s">
        <v>332</v>
      </c>
      <c r="E98">
        <v>0.97299999999999998</v>
      </c>
      <c r="F98">
        <v>0</v>
      </c>
      <c r="G98">
        <v>2.8119999999999998</v>
      </c>
      <c r="H98" s="86"/>
    </row>
    <row r="99" spans="2:8" x14ac:dyDescent="0.2">
      <c r="B99" s="83"/>
      <c r="C99"/>
      <c r="D99"/>
      <c r="E99"/>
      <c r="F99"/>
      <c r="G99"/>
      <c r="H99" s="86"/>
    </row>
    <row r="100" spans="2:8" x14ac:dyDescent="0.2">
      <c r="B100" s="83" t="s">
        <v>344</v>
      </c>
      <c r="C100">
        <v>1</v>
      </c>
      <c r="D100" t="s">
        <v>330</v>
      </c>
      <c r="E100">
        <v>0.27400000000000002</v>
      </c>
      <c r="F100">
        <v>0</v>
      </c>
      <c r="G100">
        <v>2.2410000000000001</v>
      </c>
      <c r="H100" s="86">
        <f>E100/E101</f>
        <v>5.347384855581578E-2</v>
      </c>
    </row>
    <row r="101" spans="2:8" x14ac:dyDescent="0.2">
      <c r="B101" s="83"/>
      <c r="C101">
        <v>2</v>
      </c>
      <c r="D101" t="s">
        <v>331</v>
      </c>
      <c r="E101">
        <v>5.1239999999999997</v>
      </c>
      <c r="F101">
        <v>2</v>
      </c>
      <c r="G101">
        <v>12.794</v>
      </c>
      <c r="H101" s="86"/>
    </row>
    <row r="102" spans="2:8" x14ac:dyDescent="0.2">
      <c r="B102" s="83"/>
      <c r="C102">
        <v>3</v>
      </c>
      <c r="D102" t="s">
        <v>332</v>
      </c>
      <c r="E102">
        <v>0.377</v>
      </c>
      <c r="F102">
        <v>0</v>
      </c>
      <c r="G102">
        <v>4.4359999999999999</v>
      </c>
      <c r="H102" s="86"/>
    </row>
    <row r="103" spans="2:8" x14ac:dyDescent="0.2">
      <c r="B103" s="83"/>
      <c r="C103"/>
      <c r="D103"/>
      <c r="E103"/>
      <c r="F103"/>
      <c r="G103"/>
      <c r="H103" s="86"/>
    </row>
    <row r="104" spans="2:8" x14ac:dyDescent="0.2">
      <c r="B104" s="83" t="s">
        <v>345</v>
      </c>
      <c r="C104">
        <v>1</v>
      </c>
      <c r="D104" t="s">
        <v>330</v>
      </c>
      <c r="E104">
        <v>0.13600000000000001</v>
      </c>
      <c r="F104">
        <v>0</v>
      </c>
      <c r="G104">
        <v>1.157</v>
      </c>
      <c r="H104" s="86">
        <f>E104/E105</f>
        <v>5.7675996607294319E-2</v>
      </c>
    </row>
    <row r="105" spans="2:8" x14ac:dyDescent="0.2">
      <c r="B105" s="83"/>
      <c r="C105">
        <v>2</v>
      </c>
      <c r="D105" t="s">
        <v>331</v>
      </c>
      <c r="E105">
        <v>2.3580000000000001</v>
      </c>
      <c r="F105">
        <v>1</v>
      </c>
      <c r="G105">
        <v>6.266</v>
      </c>
      <c r="H105" s="86"/>
    </row>
    <row r="106" spans="2:8" x14ac:dyDescent="0.2">
      <c r="B106" s="83"/>
      <c r="C106">
        <v>3</v>
      </c>
      <c r="D106" t="s">
        <v>332</v>
      </c>
      <c r="E106">
        <v>0.378</v>
      </c>
      <c r="F106">
        <v>0</v>
      </c>
      <c r="G106">
        <v>1.23</v>
      </c>
      <c r="H106" s="86"/>
    </row>
    <row r="107" spans="2:8" x14ac:dyDescent="0.2">
      <c r="B107" s="83"/>
      <c r="C107"/>
      <c r="D107"/>
      <c r="E107"/>
      <c r="F107"/>
      <c r="G107"/>
      <c r="H107" s="86"/>
    </row>
    <row r="108" spans="2:8" x14ac:dyDescent="0.2">
      <c r="B108" s="83" t="s">
        <v>346</v>
      </c>
      <c r="C108">
        <v>1</v>
      </c>
      <c r="D108" t="s">
        <v>330</v>
      </c>
      <c r="E108">
        <v>0.66800000000000004</v>
      </c>
      <c r="F108">
        <v>1</v>
      </c>
      <c r="G108">
        <v>2.0680000000000001</v>
      </c>
      <c r="H108" s="86">
        <f>E108/E109</f>
        <v>0.12292970187707031</v>
      </c>
    </row>
    <row r="109" spans="2:8" x14ac:dyDescent="0.2">
      <c r="B109" s="83"/>
      <c r="C109">
        <v>2</v>
      </c>
      <c r="D109" t="s">
        <v>331</v>
      </c>
      <c r="E109">
        <v>5.4340000000000002</v>
      </c>
      <c r="F109">
        <v>2</v>
      </c>
      <c r="G109">
        <v>12.416</v>
      </c>
      <c r="H109" s="86"/>
    </row>
    <row r="110" spans="2:8" ht="17" thickBot="1" x14ac:dyDescent="0.25">
      <c r="B110" s="89"/>
      <c r="C110" s="90">
        <v>3</v>
      </c>
      <c r="D110" s="90" t="s">
        <v>332</v>
      </c>
      <c r="E110" s="90">
        <v>0.58299999999999996</v>
      </c>
      <c r="F110" s="90">
        <v>0</v>
      </c>
      <c r="G110" s="90">
        <v>6.24</v>
      </c>
      <c r="H110" s="93"/>
    </row>
  </sheetData>
  <mergeCells count="2">
    <mergeCell ref="I3:I5"/>
    <mergeCell ref="I6:I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A68F0-4D3B-9B4C-9777-755F717DB8A1}">
  <dimension ref="A1:Y17"/>
  <sheetViews>
    <sheetView workbookViewId="0">
      <selection activeCell="I22" sqref="I22"/>
    </sheetView>
  </sheetViews>
  <sheetFormatPr baseColWidth="10" defaultRowHeight="14" x14ac:dyDescent="0.15"/>
  <cols>
    <col min="1" max="1" width="24.33203125" style="1" customWidth="1"/>
    <col min="2" max="16384" width="10.83203125" style="1"/>
  </cols>
  <sheetData>
    <row r="1" spans="1:25" ht="15" thickBot="1" x14ac:dyDescent="0.2">
      <c r="A1" s="1" t="s">
        <v>379</v>
      </c>
    </row>
    <row r="2" spans="1:25" ht="17" customHeight="1" thickBot="1" x14ac:dyDescent="0.2">
      <c r="A2" s="151" t="s">
        <v>375</v>
      </c>
      <c r="B2" s="366" t="s">
        <v>315</v>
      </c>
      <c r="C2" s="367"/>
      <c r="D2" s="367"/>
      <c r="E2" s="367"/>
      <c r="F2" s="367"/>
      <c r="G2" s="368"/>
      <c r="H2" s="366" t="s">
        <v>376</v>
      </c>
      <c r="I2" s="367"/>
      <c r="J2" s="367"/>
      <c r="K2" s="367"/>
      <c r="L2" s="367"/>
      <c r="M2" s="368"/>
      <c r="N2" s="366" t="s">
        <v>222</v>
      </c>
      <c r="O2" s="367"/>
      <c r="P2" s="367"/>
      <c r="Q2" s="367"/>
      <c r="R2" s="367"/>
      <c r="S2" s="368"/>
      <c r="T2" s="366" t="s">
        <v>378</v>
      </c>
      <c r="U2" s="367"/>
      <c r="V2" s="367"/>
      <c r="W2" s="367"/>
      <c r="X2" s="367"/>
      <c r="Y2" s="368"/>
    </row>
    <row r="3" spans="1:25" x14ac:dyDescent="0.15">
      <c r="A3" s="214" t="s">
        <v>313</v>
      </c>
      <c r="B3" s="215">
        <v>1.2</v>
      </c>
      <c r="C3" s="216">
        <v>2.36</v>
      </c>
      <c r="D3" s="216">
        <v>3.55</v>
      </c>
      <c r="E3" s="216">
        <v>1.59</v>
      </c>
      <c r="F3" s="216">
        <v>1.28</v>
      </c>
      <c r="G3" s="217">
        <v>2.86</v>
      </c>
      <c r="H3" s="215">
        <v>1.57</v>
      </c>
      <c r="I3" s="216">
        <v>2.33</v>
      </c>
      <c r="J3" s="216">
        <v>2.21</v>
      </c>
      <c r="K3" s="216">
        <v>3.17</v>
      </c>
      <c r="L3" s="216">
        <v>2.61</v>
      </c>
      <c r="M3" s="217">
        <v>1.94</v>
      </c>
      <c r="N3" s="215">
        <v>2.29</v>
      </c>
      <c r="O3" s="216">
        <v>1.1399999999999999</v>
      </c>
      <c r="P3" s="216">
        <v>0.89</v>
      </c>
      <c r="Q3" s="216">
        <v>1.87</v>
      </c>
      <c r="R3" s="216">
        <v>0.97</v>
      </c>
      <c r="S3" s="217">
        <v>1.26</v>
      </c>
      <c r="T3" s="215">
        <v>4.8</v>
      </c>
      <c r="U3" s="216">
        <v>5.4</v>
      </c>
      <c r="V3" s="216">
        <v>2.74</v>
      </c>
      <c r="W3" s="216">
        <v>2.23</v>
      </c>
      <c r="X3" s="216">
        <v>2.68</v>
      </c>
      <c r="Y3" s="217">
        <v>2.77</v>
      </c>
    </row>
    <row r="4" spans="1:25" x14ac:dyDescent="0.15">
      <c r="A4" s="218" t="s">
        <v>308</v>
      </c>
      <c r="B4" s="219">
        <v>9.73</v>
      </c>
      <c r="C4" s="50">
        <v>11.03</v>
      </c>
      <c r="D4" s="50">
        <v>14.35</v>
      </c>
      <c r="E4" s="50">
        <v>8.32</v>
      </c>
      <c r="F4" s="50">
        <v>9.07</v>
      </c>
      <c r="G4" s="220">
        <v>8.67</v>
      </c>
      <c r="H4" s="219">
        <v>6.25</v>
      </c>
      <c r="I4" s="50">
        <v>8.34</v>
      </c>
      <c r="J4" s="50">
        <v>9.19</v>
      </c>
      <c r="K4" s="50">
        <v>11.47</v>
      </c>
      <c r="L4" s="50">
        <v>7.3</v>
      </c>
      <c r="M4" s="220">
        <v>6.67</v>
      </c>
      <c r="N4" s="219">
        <v>3.33</v>
      </c>
      <c r="O4" s="50">
        <v>3.85</v>
      </c>
      <c r="P4" s="50">
        <v>3.41</v>
      </c>
      <c r="Q4" s="50">
        <v>5</v>
      </c>
      <c r="R4" s="50">
        <v>3.93</v>
      </c>
      <c r="S4" s="220">
        <v>3.54</v>
      </c>
      <c r="T4" s="219">
        <v>7.64</v>
      </c>
      <c r="U4" s="50">
        <v>4.79</v>
      </c>
      <c r="V4" s="50">
        <v>6.34</v>
      </c>
      <c r="W4" s="50">
        <v>8.51</v>
      </c>
      <c r="X4" s="50">
        <v>6.29</v>
      </c>
      <c r="Y4" s="220">
        <v>0.61</v>
      </c>
    </row>
    <row r="5" spans="1:25" x14ac:dyDescent="0.15">
      <c r="A5" s="218" t="s">
        <v>309</v>
      </c>
      <c r="B5" s="219">
        <v>17.54</v>
      </c>
      <c r="C5" s="50">
        <v>18.16</v>
      </c>
      <c r="D5" s="50">
        <v>16.579999999999998</v>
      </c>
      <c r="E5" s="50">
        <v>14.44</v>
      </c>
      <c r="F5" s="50">
        <v>15.68</v>
      </c>
      <c r="G5" s="220">
        <v>16.22</v>
      </c>
      <c r="H5" s="219">
        <v>11.42</v>
      </c>
      <c r="I5" s="50">
        <v>15.35</v>
      </c>
      <c r="J5" s="50">
        <v>16.25</v>
      </c>
      <c r="K5" s="50">
        <v>16.29</v>
      </c>
      <c r="L5" s="50">
        <v>11.81</v>
      </c>
      <c r="M5" s="220">
        <v>12.89</v>
      </c>
      <c r="N5" s="219">
        <v>0.78</v>
      </c>
      <c r="O5" s="50">
        <v>1.86</v>
      </c>
      <c r="P5" s="50">
        <v>1.73</v>
      </c>
      <c r="Q5" s="50">
        <v>2.11</v>
      </c>
      <c r="R5" s="50">
        <v>1.74</v>
      </c>
      <c r="S5" s="220">
        <v>1.29</v>
      </c>
      <c r="T5" s="219">
        <v>7.57</v>
      </c>
      <c r="U5" s="50">
        <v>7.88</v>
      </c>
      <c r="V5" s="50">
        <v>8.49</v>
      </c>
      <c r="W5" s="50">
        <v>8.99</v>
      </c>
      <c r="X5" s="50">
        <v>12.45</v>
      </c>
      <c r="Y5" s="220">
        <v>9.09</v>
      </c>
    </row>
    <row r="6" spans="1:25" x14ac:dyDescent="0.15">
      <c r="A6" s="218" t="s">
        <v>310</v>
      </c>
      <c r="B6" s="219">
        <v>1.94</v>
      </c>
      <c r="C6" s="50">
        <v>2.1800000000000002</v>
      </c>
      <c r="D6" s="50">
        <v>2.85</v>
      </c>
      <c r="E6" s="50">
        <v>1.79</v>
      </c>
      <c r="F6" s="50">
        <v>1.87</v>
      </c>
      <c r="G6" s="220">
        <v>1.18</v>
      </c>
      <c r="H6" s="219">
        <v>1.48</v>
      </c>
      <c r="I6" s="50">
        <v>1.74</v>
      </c>
      <c r="J6" s="50">
        <v>1.91</v>
      </c>
      <c r="K6" s="50">
        <v>2.2000000000000002</v>
      </c>
      <c r="L6" s="50">
        <v>1.01</v>
      </c>
      <c r="M6" s="220">
        <v>1.37</v>
      </c>
      <c r="N6" s="219">
        <v>0.92</v>
      </c>
      <c r="O6" s="50">
        <v>0.63</v>
      </c>
      <c r="P6" s="50">
        <v>0.5</v>
      </c>
      <c r="Q6" s="50">
        <v>0.44</v>
      </c>
      <c r="R6" s="50">
        <v>0.71</v>
      </c>
      <c r="S6" s="220">
        <v>0.27</v>
      </c>
      <c r="T6" s="219">
        <v>6.68</v>
      </c>
      <c r="U6" s="50">
        <v>0.05</v>
      </c>
      <c r="V6" s="50">
        <v>0.23</v>
      </c>
      <c r="W6" s="50">
        <v>0.72</v>
      </c>
      <c r="X6" s="50">
        <v>0.27</v>
      </c>
      <c r="Y6" s="220">
        <v>0.43</v>
      </c>
    </row>
    <row r="7" spans="1:25" x14ac:dyDescent="0.15">
      <c r="A7" s="218" t="s">
        <v>311</v>
      </c>
      <c r="B7" s="219">
        <v>7.79</v>
      </c>
      <c r="C7" s="50">
        <v>8.85</v>
      </c>
      <c r="D7" s="50">
        <v>5.73</v>
      </c>
      <c r="E7" s="50">
        <v>6.54</v>
      </c>
      <c r="F7" s="50">
        <v>7.2</v>
      </c>
      <c r="G7" s="220">
        <v>7.5</v>
      </c>
      <c r="H7" s="219">
        <v>4.7699999999999996</v>
      </c>
      <c r="I7" s="50">
        <v>6.6</v>
      </c>
      <c r="J7" s="50">
        <v>7.27</v>
      </c>
      <c r="K7" s="50">
        <v>9.27</v>
      </c>
      <c r="L7" s="50">
        <v>6.29</v>
      </c>
      <c r="M7" s="220">
        <v>5.3</v>
      </c>
      <c r="N7" s="219">
        <v>2.4</v>
      </c>
      <c r="O7" s="50">
        <v>3.22</v>
      </c>
      <c r="P7" s="50">
        <v>2.92</v>
      </c>
      <c r="Q7" s="50">
        <v>4.5599999999999996</v>
      </c>
      <c r="R7" s="50">
        <v>3.22</v>
      </c>
      <c r="S7" s="220">
        <v>3.27</v>
      </c>
      <c r="T7" s="219">
        <v>9.9600000000000009</v>
      </c>
      <c r="U7" s="50">
        <v>4.74</v>
      </c>
      <c r="V7" s="50">
        <v>6.11</v>
      </c>
      <c r="W7" s="50">
        <v>7.79</v>
      </c>
      <c r="X7" s="50">
        <v>6.02</v>
      </c>
      <c r="Y7" s="220">
        <v>6.18</v>
      </c>
    </row>
    <row r="8" spans="1:25" ht="15" thickBot="1" x14ac:dyDescent="0.2">
      <c r="A8" s="221" t="s">
        <v>312</v>
      </c>
      <c r="B8" s="222">
        <v>180.21</v>
      </c>
      <c r="C8" s="223">
        <v>164.65</v>
      </c>
      <c r="D8" s="223">
        <v>185.21</v>
      </c>
      <c r="E8" s="223">
        <v>173.44</v>
      </c>
      <c r="F8" s="223">
        <v>172.93</v>
      </c>
      <c r="G8" s="224">
        <v>186.97</v>
      </c>
      <c r="H8" s="222">
        <v>182.81</v>
      </c>
      <c r="I8" s="223">
        <v>184.05</v>
      </c>
      <c r="J8" s="223">
        <v>176.92</v>
      </c>
      <c r="K8" s="223">
        <v>141.99</v>
      </c>
      <c r="L8" s="223">
        <v>161.78</v>
      </c>
      <c r="M8" s="224">
        <v>193.35</v>
      </c>
      <c r="N8" s="222">
        <v>23.36</v>
      </c>
      <c r="O8" s="223">
        <v>48.37</v>
      </c>
      <c r="P8" s="223">
        <v>50.53</v>
      </c>
      <c r="Q8" s="223">
        <v>42.29</v>
      </c>
      <c r="R8" s="223">
        <v>44.25</v>
      </c>
      <c r="S8" s="224">
        <v>36.35</v>
      </c>
      <c r="T8" s="222">
        <v>99.08</v>
      </c>
      <c r="U8" s="223">
        <v>39.340000000000003</v>
      </c>
      <c r="V8" s="223">
        <v>39.31</v>
      </c>
      <c r="W8" s="223">
        <v>35.200000000000003</v>
      </c>
      <c r="X8" s="223">
        <v>23.07</v>
      </c>
      <c r="Y8" s="224">
        <v>50.621000000000002</v>
      </c>
    </row>
    <row r="9" spans="1:25" x14ac:dyDescent="0.15">
      <c r="B9" s="8"/>
      <c r="G9" s="9"/>
      <c r="H9" s="8"/>
      <c r="M9" s="9"/>
      <c r="N9" s="8"/>
      <c r="S9" s="9"/>
      <c r="T9" s="8"/>
      <c r="Y9" s="9"/>
    </row>
    <row r="10" spans="1:25" ht="15" thickBot="1" x14ac:dyDescent="0.2">
      <c r="B10" s="8"/>
      <c r="G10" s="9"/>
      <c r="H10" s="8"/>
      <c r="M10" s="9"/>
      <c r="N10" s="8"/>
      <c r="S10" s="9"/>
      <c r="T10" s="8"/>
      <c r="Y10" s="9"/>
    </row>
    <row r="11" spans="1:25" ht="17" customHeight="1" thickBot="1" x14ac:dyDescent="0.2">
      <c r="A11" s="151" t="s">
        <v>375</v>
      </c>
      <c r="B11" s="366" t="s">
        <v>315</v>
      </c>
      <c r="C11" s="367"/>
      <c r="D11" s="367"/>
      <c r="E11" s="367"/>
      <c r="F11" s="367"/>
      <c r="G11" s="368"/>
      <c r="H11" s="366" t="s">
        <v>223</v>
      </c>
      <c r="I11" s="367"/>
      <c r="J11" s="367"/>
      <c r="K11" s="367"/>
      <c r="L11" s="367"/>
      <c r="M11" s="368"/>
      <c r="N11" s="366" t="s">
        <v>376</v>
      </c>
      <c r="O11" s="367"/>
      <c r="P11" s="367"/>
      <c r="Q11" s="367"/>
      <c r="R11" s="367"/>
      <c r="S11" s="368"/>
      <c r="T11" s="366" t="s">
        <v>377</v>
      </c>
      <c r="U11" s="367"/>
      <c r="V11" s="367"/>
      <c r="W11" s="367"/>
      <c r="X11" s="367"/>
      <c r="Y11" s="368"/>
    </row>
    <row r="12" spans="1:25" x14ac:dyDescent="0.15">
      <c r="A12" s="214" t="s">
        <v>313</v>
      </c>
      <c r="B12" s="215">
        <v>1.2</v>
      </c>
      <c r="C12" s="216">
        <v>2.36</v>
      </c>
      <c r="D12" s="216">
        <v>3.55</v>
      </c>
      <c r="E12" s="216">
        <v>1.59</v>
      </c>
      <c r="F12" s="216">
        <v>1.28</v>
      </c>
      <c r="G12" s="217">
        <v>2.86</v>
      </c>
      <c r="H12" s="215">
        <v>0.93</v>
      </c>
      <c r="I12" s="216">
        <v>0.69</v>
      </c>
      <c r="J12" s="216">
        <v>0.59</v>
      </c>
      <c r="K12" s="216">
        <v>1.27</v>
      </c>
      <c r="L12" s="216">
        <v>0.32</v>
      </c>
      <c r="M12" s="217">
        <v>0.72</v>
      </c>
      <c r="N12" s="215">
        <v>1.57</v>
      </c>
      <c r="O12" s="216">
        <v>2.33</v>
      </c>
      <c r="P12" s="216">
        <v>2.21</v>
      </c>
      <c r="Q12" s="216">
        <v>1.64</v>
      </c>
      <c r="R12" s="216">
        <v>1.94</v>
      </c>
      <c r="S12" s="217">
        <v>3.17</v>
      </c>
      <c r="T12" s="215">
        <v>1.91</v>
      </c>
      <c r="U12" s="216">
        <v>2.41</v>
      </c>
      <c r="V12" s="216">
        <v>2.27</v>
      </c>
      <c r="W12" s="216">
        <v>3.63</v>
      </c>
      <c r="X12" s="216">
        <v>1.65</v>
      </c>
      <c r="Y12" s="217">
        <v>1.78</v>
      </c>
    </row>
    <row r="13" spans="1:25" x14ac:dyDescent="0.15">
      <c r="A13" s="218" t="s">
        <v>308</v>
      </c>
      <c r="B13" s="219">
        <v>9.73</v>
      </c>
      <c r="C13" s="50">
        <v>11.03</v>
      </c>
      <c r="D13" s="50">
        <v>14.35</v>
      </c>
      <c r="E13" s="50">
        <v>8.32</v>
      </c>
      <c r="F13" s="50">
        <v>9.07</v>
      </c>
      <c r="G13" s="220">
        <v>8.67</v>
      </c>
      <c r="H13" s="219">
        <v>7.03</v>
      </c>
      <c r="I13" s="50">
        <v>4.08</v>
      </c>
      <c r="J13" s="50">
        <v>4.7699999999999996</v>
      </c>
      <c r="K13" s="50">
        <v>2.0299999999999998</v>
      </c>
      <c r="L13" s="50">
        <v>1.1000000000000001</v>
      </c>
      <c r="M13" s="220">
        <v>2.46</v>
      </c>
      <c r="N13" s="219">
        <v>6.25</v>
      </c>
      <c r="O13" s="50">
        <v>8.34</v>
      </c>
      <c r="P13" s="50">
        <v>9.19</v>
      </c>
      <c r="Q13" s="50">
        <v>5.72</v>
      </c>
      <c r="R13" s="50">
        <v>6.67</v>
      </c>
      <c r="S13" s="220">
        <v>11.47</v>
      </c>
      <c r="T13" s="219">
        <v>5.72</v>
      </c>
      <c r="U13" s="50">
        <v>9.02</v>
      </c>
      <c r="V13" s="50">
        <v>9.9600000000000009</v>
      </c>
      <c r="W13" s="50">
        <v>6.65</v>
      </c>
      <c r="X13" s="50">
        <v>7.89</v>
      </c>
      <c r="Y13" s="220">
        <v>1.69</v>
      </c>
    </row>
    <row r="14" spans="1:25" x14ac:dyDescent="0.15">
      <c r="A14" s="218" t="s">
        <v>309</v>
      </c>
      <c r="B14" s="219">
        <v>17.54</v>
      </c>
      <c r="C14" s="50">
        <v>18.16</v>
      </c>
      <c r="D14" s="50">
        <v>16.579999999999998</v>
      </c>
      <c r="E14" s="50">
        <v>14.44</v>
      </c>
      <c r="F14" s="50">
        <v>15.68</v>
      </c>
      <c r="G14" s="220">
        <v>16.22</v>
      </c>
      <c r="H14" s="219">
        <v>11.63</v>
      </c>
      <c r="I14" s="50">
        <v>6.24</v>
      </c>
      <c r="J14" s="50">
        <v>6.16</v>
      </c>
      <c r="K14" s="50">
        <v>10</v>
      </c>
      <c r="L14" s="50">
        <v>2.0099999999999998</v>
      </c>
      <c r="M14" s="220">
        <v>3.95</v>
      </c>
      <c r="N14" s="219">
        <v>11.42</v>
      </c>
      <c r="O14" s="50">
        <v>15.35</v>
      </c>
      <c r="P14" s="50">
        <v>16.25</v>
      </c>
      <c r="Q14" s="50">
        <v>10.119999999999999</v>
      </c>
      <c r="R14" s="50">
        <v>12.89</v>
      </c>
      <c r="S14" s="220">
        <v>16.29</v>
      </c>
      <c r="T14" s="219">
        <v>12.83</v>
      </c>
      <c r="U14" s="50">
        <v>16.43</v>
      </c>
      <c r="V14" s="50">
        <v>16.73</v>
      </c>
      <c r="W14" s="50">
        <v>13.53</v>
      </c>
      <c r="X14" s="50">
        <v>14.9</v>
      </c>
      <c r="Y14" s="220">
        <v>13.54</v>
      </c>
    </row>
    <row r="15" spans="1:25" x14ac:dyDescent="0.15">
      <c r="A15" s="218" t="s">
        <v>310</v>
      </c>
      <c r="B15" s="219">
        <v>1.94</v>
      </c>
      <c r="C15" s="50">
        <v>2.1800000000000002</v>
      </c>
      <c r="D15" s="50">
        <v>2.85</v>
      </c>
      <c r="E15" s="50">
        <v>1.79</v>
      </c>
      <c r="F15" s="50">
        <v>1.87</v>
      </c>
      <c r="G15" s="220">
        <v>1.18</v>
      </c>
      <c r="H15" s="219">
        <v>2.17</v>
      </c>
      <c r="I15" s="50">
        <v>1.1100000000000001</v>
      </c>
      <c r="J15" s="50">
        <v>1.45</v>
      </c>
      <c r="K15" s="50">
        <v>1.79</v>
      </c>
      <c r="L15" s="50">
        <v>0.16</v>
      </c>
      <c r="M15" s="220">
        <v>0.44</v>
      </c>
      <c r="N15" s="219">
        <v>1.48</v>
      </c>
      <c r="O15" s="50">
        <v>1.74</v>
      </c>
      <c r="P15" s="50">
        <v>1.91</v>
      </c>
      <c r="Q15" s="50">
        <v>1.1100000000000001</v>
      </c>
      <c r="R15" s="50">
        <v>1.37</v>
      </c>
      <c r="S15" s="220">
        <v>2.2000000000000002</v>
      </c>
      <c r="T15" s="219">
        <v>0.95</v>
      </c>
      <c r="U15" s="50">
        <v>1.7</v>
      </c>
      <c r="V15" s="50">
        <v>1.97</v>
      </c>
      <c r="W15" s="50">
        <v>1.52</v>
      </c>
      <c r="X15" s="50">
        <v>1.47</v>
      </c>
      <c r="Y15" s="220">
        <v>1.46</v>
      </c>
    </row>
    <row r="16" spans="1:25" x14ac:dyDescent="0.15">
      <c r="A16" s="218" t="s">
        <v>311</v>
      </c>
      <c r="B16" s="219">
        <v>7.79</v>
      </c>
      <c r="C16" s="50">
        <v>8.85</v>
      </c>
      <c r="D16" s="50">
        <v>5.73</v>
      </c>
      <c r="E16" s="50">
        <v>6.54</v>
      </c>
      <c r="F16" s="50">
        <v>7.2</v>
      </c>
      <c r="G16" s="220">
        <v>7.5</v>
      </c>
      <c r="H16" s="219">
        <v>4.8600000000000003</v>
      </c>
      <c r="I16" s="50">
        <v>2.97</v>
      </c>
      <c r="J16" s="50">
        <v>3.32</v>
      </c>
      <c r="K16" s="50">
        <v>0.24</v>
      </c>
      <c r="L16" s="50">
        <v>0.94</v>
      </c>
      <c r="M16" s="220">
        <v>2.02</v>
      </c>
      <c r="N16" s="219">
        <v>4.7699999999999996</v>
      </c>
      <c r="O16" s="50">
        <v>6.6</v>
      </c>
      <c r="P16" s="50">
        <v>7.27</v>
      </c>
      <c r="Q16" s="50">
        <v>4.62</v>
      </c>
      <c r="R16" s="50">
        <v>5.3</v>
      </c>
      <c r="S16" s="220">
        <v>9.27</v>
      </c>
      <c r="T16" s="219">
        <v>4.7699999999999996</v>
      </c>
      <c r="U16" s="50">
        <v>7.32</v>
      </c>
      <c r="V16" s="50">
        <v>7.99</v>
      </c>
      <c r="W16" s="50">
        <v>5.13</v>
      </c>
      <c r="X16" s="50">
        <v>6.42</v>
      </c>
      <c r="Y16" s="220">
        <v>6.23</v>
      </c>
    </row>
    <row r="17" spans="1:25" ht="15" thickBot="1" x14ac:dyDescent="0.2">
      <c r="A17" s="221" t="s">
        <v>312</v>
      </c>
      <c r="B17" s="222">
        <v>180.21</v>
      </c>
      <c r="C17" s="223">
        <v>164.65</v>
      </c>
      <c r="D17" s="223">
        <v>185.21</v>
      </c>
      <c r="E17" s="223">
        <v>173.44</v>
      </c>
      <c r="F17" s="223">
        <v>172.93</v>
      </c>
      <c r="G17" s="224">
        <v>186.97</v>
      </c>
      <c r="H17" s="222">
        <v>165.53</v>
      </c>
      <c r="I17" s="223">
        <v>153.05000000000001</v>
      </c>
      <c r="J17" s="223">
        <v>128.97999999999999</v>
      </c>
      <c r="K17" s="223">
        <v>491.31</v>
      </c>
      <c r="L17" s="223">
        <v>182.55</v>
      </c>
      <c r="M17" s="224">
        <v>160.52000000000001</v>
      </c>
      <c r="N17" s="222">
        <v>182.81</v>
      </c>
      <c r="O17" s="223">
        <v>184.05</v>
      </c>
      <c r="P17" s="223">
        <v>176.92</v>
      </c>
      <c r="Q17" s="223">
        <v>176.91</v>
      </c>
      <c r="R17" s="223">
        <v>193.35</v>
      </c>
      <c r="S17" s="224">
        <v>141.99</v>
      </c>
      <c r="T17" s="222">
        <v>224.51</v>
      </c>
      <c r="U17" s="223">
        <v>182.18</v>
      </c>
      <c r="V17" s="223">
        <v>167.96</v>
      </c>
      <c r="W17" s="223">
        <v>203.43</v>
      </c>
      <c r="X17" s="223">
        <v>188.81</v>
      </c>
      <c r="Y17" s="224">
        <v>800.84</v>
      </c>
    </row>
  </sheetData>
  <mergeCells count="8">
    <mergeCell ref="T11:Y11"/>
    <mergeCell ref="N2:S2"/>
    <mergeCell ref="T2:Y2"/>
    <mergeCell ref="B2:G2"/>
    <mergeCell ref="B11:G11"/>
    <mergeCell ref="N11:S11"/>
    <mergeCell ref="H2:M2"/>
    <mergeCell ref="H11:M1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314CC3-4227-794F-B6BE-150599E480DF}">
  <dimension ref="A1:L73"/>
  <sheetViews>
    <sheetView workbookViewId="0">
      <selection activeCell="O15" sqref="O15"/>
    </sheetView>
  </sheetViews>
  <sheetFormatPr baseColWidth="10" defaultRowHeight="14" x14ac:dyDescent="0.15"/>
  <cols>
    <col min="1" max="16384" width="10.83203125" style="1"/>
  </cols>
  <sheetData>
    <row r="1" spans="1:12" ht="15" thickBot="1" x14ac:dyDescent="0.2">
      <c r="A1" s="1" t="s">
        <v>396</v>
      </c>
    </row>
    <row r="2" spans="1:12" ht="15" thickBot="1" x14ac:dyDescent="0.2">
      <c r="A2" s="151" t="s">
        <v>348</v>
      </c>
      <c r="B2" s="236" t="s">
        <v>267</v>
      </c>
      <c r="C2" s="237" t="s">
        <v>316</v>
      </c>
      <c r="D2" s="237" t="s">
        <v>222</v>
      </c>
      <c r="E2" s="238" t="s">
        <v>223</v>
      </c>
    </row>
    <row r="3" spans="1:12" x14ac:dyDescent="0.15">
      <c r="A3" s="161" t="s">
        <v>393</v>
      </c>
      <c r="B3" s="225">
        <v>1.144865834</v>
      </c>
      <c r="C3" s="226">
        <v>1.3060513460000001</v>
      </c>
      <c r="D3" s="226">
        <v>2.234704738</v>
      </c>
      <c r="E3" s="227">
        <v>1.080202546</v>
      </c>
    </row>
    <row r="4" spans="1:12" x14ac:dyDescent="0.15">
      <c r="A4" s="161" t="s">
        <v>380</v>
      </c>
      <c r="B4" s="225">
        <v>0.85513416600000003</v>
      </c>
      <c r="C4" s="226">
        <v>1.3445008089999999</v>
      </c>
      <c r="D4" s="226">
        <v>1.8136734109999999</v>
      </c>
      <c r="E4" s="227">
        <v>4.3356112199999997</v>
      </c>
    </row>
    <row r="5" spans="1:12" x14ac:dyDescent="0.15">
      <c r="A5" s="161" t="s">
        <v>388</v>
      </c>
      <c r="B5" s="225">
        <v>0.91327532</v>
      </c>
      <c r="C5" s="226">
        <v>1.3649260000000001</v>
      </c>
      <c r="D5" s="226">
        <v>6.2967856500000003</v>
      </c>
      <c r="E5" s="227">
        <v>1.37171077</v>
      </c>
    </row>
    <row r="6" spans="1:12" x14ac:dyDescent="0.15">
      <c r="A6" s="161" t="s">
        <v>387</v>
      </c>
      <c r="B6" s="225">
        <v>1</v>
      </c>
      <c r="C6" s="226">
        <v>1.2332012999999999</v>
      </c>
      <c r="D6" s="226">
        <v>4.8793465300000003</v>
      </c>
      <c r="E6" s="227">
        <v>1.5629069900000001</v>
      </c>
    </row>
    <row r="7" spans="1:12" ht="15" thickBot="1" x14ac:dyDescent="0.2">
      <c r="A7" s="162" t="s">
        <v>384</v>
      </c>
      <c r="B7" s="229">
        <v>1</v>
      </c>
      <c r="C7" s="230">
        <v>1.5975638599999999</v>
      </c>
      <c r="D7" s="230">
        <v>3.2834797199999999</v>
      </c>
      <c r="E7" s="231">
        <v>1.86264093</v>
      </c>
    </row>
    <row r="9" spans="1:12" ht="15" thickBot="1" x14ac:dyDescent="0.2"/>
    <row r="10" spans="1:12" x14ac:dyDescent="0.15">
      <c r="A10" s="4" t="s">
        <v>381</v>
      </c>
      <c r="B10" s="5" t="s">
        <v>384</v>
      </c>
      <c r="C10" s="5"/>
      <c r="D10" s="5"/>
      <c r="E10" s="5"/>
      <c r="F10" s="5"/>
      <c r="G10" s="5"/>
      <c r="H10" s="5"/>
      <c r="I10" s="5"/>
      <c r="J10" s="5"/>
      <c r="K10" s="5"/>
      <c r="L10" s="7"/>
    </row>
    <row r="11" spans="1:12" x14ac:dyDescent="0.15">
      <c r="A11" s="8" t="s">
        <v>271</v>
      </c>
      <c r="B11" s="1" t="s">
        <v>272</v>
      </c>
      <c r="C11" s="1" t="s">
        <v>273</v>
      </c>
      <c r="D11" s="1" t="s">
        <v>274</v>
      </c>
      <c r="E11" s="1" t="s">
        <v>275</v>
      </c>
      <c r="F11" s="1" t="s">
        <v>276</v>
      </c>
      <c r="G11" s="1" t="s">
        <v>277</v>
      </c>
      <c r="H11" s="1" t="s">
        <v>278</v>
      </c>
      <c r="I11" s="1" t="s">
        <v>283</v>
      </c>
      <c r="K11" s="1" t="s">
        <v>382</v>
      </c>
      <c r="L11" s="9"/>
    </row>
    <row r="12" spans="1:12" x14ac:dyDescent="0.15">
      <c r="A12" s="8" t="s">
        <v>279</v>
      </c>
      <c r="B12" s="1" t="s">
        <v>280</v>
      </c>
      <c r="C12" s="1">
        <v>8</v>
      </c>
      <c r="D12" s="1">
        <v>355000</v>
      </c>
      <c r="E12" s="1">
        <v>680000</v>
      </c>
      <c r="F12" s="1">
        <v>888</v>
      </c>
      <c r="G12" s="1">
        <v>366</v>
      </c>
      <c r="H12" s="1" t="s">
        <v>274</v>
      </c>
      <c r="I12" s="1">
        <f>D12/D18</f>
        <v>9.293193717277487E-2</v>
      </c>
      <c r="J12" s="1" t="s">
        <v>267</v>
      </c>
      <c r="K12" s="1">
        <f>I12*10</f>
        <v>0.9293193717277487</v>
      </c>
      <c r="L12" s="9">
        <v>1</v>
      </c>
    </row>
    <row r="13" spans="1:12" x14ac:dyDescent="0.15">
      <c r="A13" s="8" t="s">
        <v>279</v>
      </c>
      <c r="B13" s="1" t="s">
        <v>280</v>
      </c>
      <c r="C13" s="1">
        <v>9</v>
      </c>
      <c r="D13" s="1">
        <v>286500</v>
      </c>
      <c r="E13" s="1">
        <v>615000</v>
      </c>
      <c r="F13" s="1">
        <v>924</v>
      </c>
      <c r="G13" s="1">
        <v>361</v>
      </c>
      <c r="H13" s="1" t="s">
        <v>274</v>
      </c>
      <c r="I13" s="1">
        <f t="shared" ref="I13:I15" si="0">D13/D19</f>
        <v>0.14844559585492229</v>
      </c>
      <c r="J13" s="1" t="s">
        <v>268</v>
      </c>
      <c r="K13" s="1">
        <f t="shared" ref="K13:K15" si="1">I13*10</f>
        <v>1.4844559585492227</v>
      </c>
      <c r="L13" s="9">
        <f>K13/K12</f>
        <v>1.5973582427205721</v>
      </c>
    </row>
    <row r="14" spans="1:12" x14ac:dyDescent="0.15">
      <c r="A14" s="8" t="s">
        <v>279</v>
      </c>
      <c r="B14" s="1" t="s">
        <v>280</v>
      </c>
      <c r="C14" s="1">
        <v>10</v>
      </c>
      <c r="D14" s="232">
        <v>421093</v>
      </c>
      <c r="E14" s="1">
        <v>534000</v>
      </c>
      <c r="F14" s="1">
        <v>726</v>
      </c>
      <c r="G14" s="1">
        <v>361</v>
      </c>
      <c r="H14" s="1" t="s">
        <v>274</v>
      </c>
      <c r="I14" s="1">
        <f>D14/D20</f>
        <v>0.30513985507246377</v>
      </c>
      <c r="J14" s="1" t="s">
        <v>222</v>
      </c>
      <c r="K14" s="1">
        <f>I14*10</f>
        <v>3.0513985507246377</v>
      </c>
      <c r="L14" s="9">
        <f>K14/K12</f>
        <v>3.2834767503572158</v>
      </c>
    </row>
    <row r="15" spans="1:12" ht="15" thickBot="1" x14ac:dyDescent="0.2">
      <c r="A15" s="14" t="s">
        <v>279</v>
      </c>
      <c r="B15" s="15" t="s">
        <v>280</v>
      </c>
      <c r="C15" s="15">
        <v>11</v>
      </c>
      <c r="D15" s="15">
        <v>747786</v>
      </c>
      <c r="E15" s="15">
        <v>645000</v>
      </c>
      <c r="F15" s="15">
        <v>780</v>
      </c>
      <c r="G15" s="15">
        <v>375</v>
      </c>
      <c r="H15" s="15" t="s">
        <v>274</v>
      </c>
      <c r="I15" s="1">
        <f t="shared" si="0"/>
        <v>0.17309861111111111</v>
      </c>
      <c r="J15" s="15" t="s">
        <v>223</v>
      </c>
      <c r="K15" s="1">
        <f t="shared" si="1"/>
        <v>1.7309861111111111</v>
      </c>
      <c r="L15" s="9">
        <f>K15/K12</f>
        <v>1.8626385758998434</v>
      </c>
    </row>
    <row r="16" spans="1:12" x14ac:dyDescent="0.15">
      <c r="A16" s="4" t="s">
        <v>289</v>
      </c>
      <c r="B16" s="5" t="s">
        <v>281</v>
      </c>
      <c r="C16" s="5"/>
      <c r="D16" s="5"/>
      <c r="E16" s="5"/>
      <c r="F16" s="5"/>
      <c r="G16" s="5"/>
      <c r="H16" s="5"/>
      <c r="I16" s="5"/>
      <c r="J16" s="5"/>
      <c r="K16" s="5"/>
      <c r="L16" s="7"/>
    </row>
    <row r="17" spans="1:12" x14ac:dyDescent="0.15">
      <c r="A17" s="8" t="s">
        <v>271</v>
      </c>
      <c r="B17" s="1" t="s">
        <v>272</v>
      </c>
      <c r="C17" s="1" t="s">
        <v>273</v>
      </c>
      <c r="D17" s="1" t="s">
        <v>274</v>
      </c>
      <c r="E17" s="1" t="s">
        <v>275</v>
      </c>
      <c r="F17" s="1" t="s">
        <v>276</v>
      </c>
      <c r="G17" s="1" t="s">
        <v>277</v>
      </c>
      <c r="H17" s="1" t="s">
        <v>278</v>
      </c>
      <c r="L17" s="9"/>
    </row>
    <row r="18" spans="1:12" x14ac:dyDescent="0.15">
      <c r="A18" s="8" t="s">
        <v>282</v>
      </c>
      <c r="B18" s="1" t="s">
        <v>280</v>
      </c>
      <c r="C18" s="1">
        <v>8</v>
      </c>
      <c r="D18" s="1">
        <v>3820000</v>
      </c>
      <c r="E18" s="1">
        <v>3960000</v>
      </c>
      <c r="F18" s="1">
        <v>369</v>
      </c>
      <c r="G18" s="1">
        <v>371</v>
      </c>
      <c r="H18" s="1" t="s">
        <v>274</v>
      </c>
      <c r="L18" s="9"/>
    </row>
    <row r="19" spans="1:12" x14ac:dyDescent="0.15">
      <c r="A19" s="8" t="s">
        <v>282</v>
      </c>
      <c r="B19" s="1" t="s">
        <v>280</v>
      </c>
      <c r="C19" s="1">
        <v>9</v>
      </c>
      <c r="D19" s="1">
        <v>1930000</v>
      </c>
      <c r="E19" s="1">
        <v>2060000</v>
      </c>
      <c r="F19" s="1">
        <v>342</v>
      </c>
      <c r="G19" s="1">
        <v>377</v>
      </c>
      <c r="H19" s="1" t="s">
        <v>274</v>
      </c>
      <c r="L19" s="9"/>
    </row>
    <row r="20" spans="1:12" x14ac:dyDescent="0.15">
      <c r="A20" s="8" t="s">
        <v>282</v>
      </c>
      <c r="B20" s="1" t="s">
        <v>280</v>
      </c>
      <c r="C20" s="1">
        <v>10</v>
      </c>
      <c r="D20" s="1">
        <v>1380000</v>
      </c>
      <c r="E20" s="1">
        <v>1500000</v>
      </c>
      <c r="F20" s="1">
        <v>320</v>
      </c>
      <c r="G20" s="1">
        <v>375</v>
      </c>
      <c r="H20" s="1" t="s">
        <v>274</v>
      </c>
      <c r="L20" s="9"/>
    </row>
    <row r="21" spans="1:12" ht="15" thickBot="1" x14ac:dyDescent="0.2">
      <c r="A21" s="14" t="s">
        <v>282</v>
      </c>
      <c r="B21" s="15" t="s">
        <v>280</v>
      </c>
      <c r="C21" s="15">
        <v>11</v>
      </c>
      <c r="D21" s="15">
        <v>4320000</v>
      </c>
      <c r="E21" s="15">
        <v>4460000</v>
      </c>
      <c r="F21" s="15">
        <v>351</v>
      </c>
      <c r="G21" s="15">
        <v>382</v>
      </c>
      <c r="H21" s="15" t="s">
        <v>274</v>
      </c>
      <c r="I21" s="15"/>
      <c r="J21" s="15"/>
      <c r="K21" s="15"/>
      <c r="L21" s="16"/>
    </row>
    <row r="22" spans="1:12" ht="15" thickBot="1" x14ac:dyDescent="0.2"/>
    <row r="23" spans="1:12" x14ac:dyDescent="0.15">
      <c r="A23" s="4" t="s">
        <v>385</v>
      </c>
      <c r="B23" s="5" t="s">
        <v>387</v>
      </c>
      <c r="C23" s="5"/>
      <c r="D23" s="5"/>
      <c r="E23" s="5"/>
      <c r="F23" s="5"/>
      <c r="G23" s="5"/>
      <c r="H23" s="5"/>
      <c r="I23" s="5"/>
      <c r="J23" s="5"/>
      <c r="K23" s="5"/>
      <c r="L23" s="7"/>
    </row>
    <row r="24" spans="1:12" x14ac:dyDescent="0.15">
      <c r="A24" s="8" t="s">
        <v>271</v>
      </c>
      <c r="B24" s="1" t="s">
        <v>272</v>
      </c>
      <c r="C24" s="1" t="s">
        <v>273</v>
      </c>
      <c r="D24" s="1" t="s">
        <v>274</v>
      </c>
      <c r="E24" s="1" t="s">
        <v>275</v>
      </c>
      <c r="F24" s="1" t="s">
        <v>276</v>
      </c>
      <c r="G24" s="1" t="s">
        <v>277</v>
      </c>
      <c r="H24" s="1" t="s">
        <v>278</v>
      </c>
      <c r="I24" s="1" t="s">
        <v>283</v>
      </c>
      <c r="K24" s="1" t="s">
        <v>382</v>
      </c>
      <c r="L24" s="9"/>
    </row>
    <row r="25" spans="1:12" x14ac:dyDescent="0.15">
      <c r="A25" s="8" t="s">
        <v>279</v>
      </c>
      <c r="B25" s="1" t="s">
        <v>280</v>
      </c>
      <c r="C25" s="1">
        <v>1</v>
      </c>
      <c r="D25" s="1">
        <v>214000</v>
      </c>
      <c r="E25" s="1">
        <v>567000</v>
      </c>
      <c r="F25" s="1">
        <v>960</v>
      </c>
      <c r="G25" s="1">
        <v>367</v>
      </c>
      <c r="H25" s="1" t="s">
        <v>274</v>
      </c>
      <c r="I25" s="233">
        <f>D25/D31</f>
        <v>0.12441860465116279</v>
      </c>
      <c r="J25" s="1" t="s">
        <v>267</v>
      </c>
      <c r="K25" s="79">
        <f>I25*10</f>
        <v>1.2441860465116279</v>
      </c>
      <c r="L25" s="234">
        <f>K25/$K$25</f>
        <v>1</v>
      </c>
    </row>
    <row r="26" spans="1:12" x14ac:dyDescent="0.15">
      <c r="A26" s="8" t="s">
        <v>279</v>
      </c>
      <c r="B26" s="1" t="s">
        <v>280</v>
      </c>
      <c r="C26" s="1">
        <v>2</v>
      </c>
      <c r="D26" s="1">
        <v>190200</v>
      </c>
      <c r="E26" s="1">
        <v>478000</v>
      </c>
      <c r="F26" s="1">
        <v>836</v>
      </c>
      <c r="G26" s="1">
        <v>361</v>
      </c>
      <c r="H26" s="1" t="s">
        <v>274</v>
      </c>
      <c r="I26" s="233">
        <f t="shared" ref="I26:I28" si="2">D26/D32</f>
        <v>0.15338709677419354</v>
      </c>
      <c r="J26" s="1" t="s">
        <v>268</v>
      </c>
      <c r="K26" s="79">
        <f t="shared" ref="K26:K28" si="3">I26*10</f>
        <v>1.5338709677419353</v>
      </c>
      <c r="L26" s="234">
        <f>K26/$K$25</f>
        <v>1.2328308712692191</v>
      </c>
    </row>
    <row r="27" spans="1:12" x14ac:dyDescent="0.15">
      <c r="A27" s="8" t="s">
        <v>279</v>
      </c>
      <c r="B27" s="1" t="s">
        <v>280</v>
      </c>
      <c r="C27" s="1">
        <v>3</v>
      </c>
      <c r="D27" s="1">
        <v>892400</v>
      </c>
      <c r="E27" s="1">
        <v>629000</v>
      </c>
      <c r="F27" s="1">
        <v>722</v>
      </c>
      <c r="G27" s="1">
        <v>377</v>
      </c>
      <c r="H27" s="1" t="s">
        <v>274</v>
      </c>
      <c r="I27" s="233">
        <f t="shared" si="2"/>
        <v>0.60707482993197281</v>
      </c>
      <c r="J27" s="1" t="s">
        <v>222</v>
      </c>
      <c r="K27" s="79">
        <f t="shared" si="3"/>
        <v>6.0707482993197281</v>
      </c>
      <c r="L27" s="234">
        <f>K27/$K$25</f>
        <v>4.8792930256214637</v>
      </c>
    </row>
    <row r="28" spans="1:12" ht="15" thickBot="1" x14ac:dyDescent="0.2">
      <c r="A28" s="8" t="s">
        <v>279</v>
      </c>
      <c r="B28" s="1" t="s">
        <v>280</v>
      </c>
      <c r="C28" s="1">
        <v>4</v>
      </c>
      <c r="D28" s="1">
        <v>626000</v>
      </c>
      <c r="E28" s="1">
        <v>508000</v>
      </c>
      <c r="F28" s="1">
        <v>630</v>
      </c>
      <c r="G28" s="1">
        <v>365</v>
      </c>
      <c r="H28" s="1" t="s">
        <v>274</v>
      </c>
      <c r="I28" s="233">
        <f t="shared" si="2"/>
        <v>0.19440993788819877</v>
      </c>
      <c r="J28" s="1" t="s">
        <v>223</v>
      </c>
      <c r="K28" s="79">
        <f t="shared" si="3"/>
        <v>1.9440993788819876</v>
      </c>
      <c r="L28" s="234">
        <f>K28/$K$25</f>
        <v>1.5625471643350555</v>
      </c>
    </row>
    <row r="29" spans="1:12" x14ac:dyDescent="0.15">
      <c r="A29" s="4" t="s">
        <v>289</v>
      </c>
      <c r="B29" s="5" t="s">
        <v>386</v>
      </c>
      <c r="C29" s="5"/>
      <c r="D29" s="5"/>
      <c r="E29" s="5"/>
      <c r="F29" s="5"/>
      <c r="G29" s="5"/>
      <c r="H29" s="5"/>
      <c r="I29" s="5"/>
      <c r="J29" s="5"/>
      <c r="K29" s="5"/>
      <c r="L29" s="7"/>
    </row>
    <row r="30" spans="1:12" x14ac:dyDescent="0.15">
      <c r="A30" s="202" t="s">
        <v>271</v>
      </c>
      <c r="B30" s="203" t="s">
        <v>272</v>
      </c>
      <c r="C30" s="203" t="s">
        <v>273</v>
      </c>
      <c r="D30" s="1" t="s">
        <v>274</v>
      </c>
      <c r="E30" s="1" t="s">
        <v>275</v>
      </c>
      <c r="F30" s="1" t="s">
        <v>276</v>
      </c>
      <c r="G30" s="1" t="s">
        <v>277</v>
      </c>
      <c r="H30" s="1" t="s">
        <v>278</v>
      </c>
      <c r="L30" s="9"/>
    </row>
    <row r="31" spans="1:12" x14ac:dyDescent="0.15">
      <c r="A31" s="8" t="s">
        <v>282</v>
      </c>
      <c r="B31" s="203" t="s">
        <v>280</v>
      </c>
      <c r="C31" s="203">
        <v>1</v>
      </c>
      <c r="D31" s="1">
        <v>1720000</v>
      </c>
      <c r="E31" s="1">
        <v>1850000</v>
      </c>
      <c r="F31" s="1">
        <v>360</v>
      </c>
      <c r="G31" s="1">
        <v>375</v>
      </c>
      <c r="H31" s="1" t="s">
        <v>274</v>
      </c>
      <c r="L31" s="9"/>
    </row>
    <row r="32" spans="1:12" x14ac:dyDescent="0.15">
      <c r="A32" s="8" t="s">
        <v>282</v>
      </c>
      <c r="B32" s="203" t="s">
        <v>280</v>
      </c>
      <c r="C32" s="203">
        <v>2</v>
      </c>
      <c r="D32" s="1">
        <v>1240000</v>
      </c>
      <c r="E32" s="1">
        <v>1350000</v>
      </c>
      <c r="F32" s="1">
        <v>296</v>
      </c>
      <c r="G32" s="1">
        <v>372</v>
      </c>
      <c r="H32" s="1" t="s">
        <v>274</v>
      </c>
      <c r="L32" s="9"/>
    </row>
    <row r="33" spans="1:12" x14ac:dyDescent="0.15">
      <c r="A33" s="8" t="s">
        <v>282</v>
      </c>
      <c r="B33" s="203" t="s">
        <v>280</v>
      </c>
      <c r="C33" s="203">
        <v>3</v>
      </c>
      <c r="D33" s="1">
        <v>1470000</v>
      </c>
      <c r="E33" s="1">
        <v>1580000</v>
      </c>
      <c r="F33" s="1">
        <v>288</v>
      </c>
      <c r="G33" s="1">
        <v>362</v>
      </c>
      <c r="H33" s="1" t="s">
        <v>274</v>
      </c>
      <c r="L33" s="9"/>
    </row>
    <row r="34" spans="1:12" ht="15" thickBot="1" x14ac:dyDescent="0.2">
      <c r="A34" s="14" t="s">
        <v>282</v>
      </c>
      <c r="B34" s="206" t="s">
        <v>280</v>
      </c>
      <c r="C34" s="206">
        <v>4</v>
      </c>
      <c r="D34" s="15">
        <v>3220000</v>
      </c>
      <c r="E34" s="15">
        <v>3350000</v>
      </c>
      <c r="F34" s="15">
        <v>369</v>
      </c>
      <c r="G34" s="15">
        <v>367</v>
      </c>
      <c r="H34" s="15" t="s">
        <v>274</v>
      </c>
      <c r="I34" s="15"/>
      <c r="J34" s="15"/>
      <c r="K34" s="15"/>
      <c r="L34" s="16"/>
    </row>
    <row r="35" spans="1:12" ht="15" thickBot="1" x14ac:dyDescent="0.2"/>
    <row r="36" spans="1:12" x14ac:dyDescent="0.15">
      <c r="A36" s="4" t="s">
        <v>381</v>
      </c>
      <c r="B36" s="5" t="s">
        <v>388</v>
      </c>
      <c r="C36" s="5"/>
      <c r="D36" s="5"/>
      <c r="E36" s="5"/>
      <c r="F36" s="5"/>
      <c r="G36" s="5"/>
      <c r="H36" s="5"/>
      <c r="I36" s="5"/>
      <c r="J36" s="5"/>
      <c r="K36" s="5"/>
      <c r="L36" s="7"/>
    </row>
    <row r="37" spans="1:12" x14ac:dyDescent="0.15">
      <c r="A37" s="8" t="s">
        <v>271</v>
      </c>
      <c r="B37" s="1" t="s">
        <v>272</v>
      </c>
      <c r="C37" s="1" t="s">
        <v>273</v>
      </c>
      <c r="D37" s="1" t="s">
        <v>274</v>
      </c>
      <c r="E37" s="1" t="s">
        <v>275</v>
      </c>
      <c r="F37" s="1" t="s">
        <v>276</v>
      </c>
      <c r="G37" s="1" t="s">
        <v>277</v>
      </c>
      <c r="H37" s="1" t="s">
        <v>278</v>
      </c>
      <c r="I37" s="1" t="s">
        <v>283</v>
      </c>
      <c r="K37" s="1" t="s">
        <v>382</v>
      </c>
      <c r="L37" s="9"/>
    </row>
    <row r="38" spans="1:12" x14ac:dyDescent="0.15">
      <c r="A38" s="8" t="s">
        <v>279</v>
      </c>
      <c r="B38" s="1" t="s">
        <v>280</v>
      </c>
      <c r="C38" s="1">
        <v>1</v>
      </c>
      <c r="D38" s="1">
        <v>486775</v>
      </c>
      <c r="E38" s="1">
        <v>744000</v>
      </c>
      <c r="F38" s="1">
        <v>1302</v>
      </c>
      <c r="G38" s="1">
        <v>138</v>
      </c>
      <c r="H38" s="1" t="s">
        <v>274</v>
      </c>
      <c r="I38" s="1">
        <f>D38/D44</f>
        <v>9.132739212007504E-2</v>
      </c>
      <c r="J38" s="1" t="s">
        <v>267</v>
      </c>
      <c r="K38" s="20">
        <f>I38*10</f>
        <v>0.91327392120075035</v>
      </c>
      <c r="L38" s="9"/>
    </row>
    <row r="39" spans="1:12" x14ac:dyDescent="0.15">
      <c r="A39" s="8" t="s">
        <v>279</v>
      </c>
      <c r="B39" s="1" t="s">
        <v>280</v>
      </c>
      <c r="C39" s="1">
        <v>2</v>
      </c>
      <c r="D39" s="1">
        <v>692017</v>
      </c>
      <c r="E39" s="1">
        <v>664000</v>
      </c>
      <c r="F39" s="1">
        <v>1196</v>
      </c>
      <c r="G39" s="1">
        <v>130</v>
      </c>
      <c r="H39" s="1" t="s">
        <v>274</v>
      </c>
      <c r="I39" s="1">
        <f t="shared" ref="I39:I41" si="4">D39/D45</f>
        <v>0.13649250493096646</v>
      </c>
      <c r="J39" s="1" t="s">
        <v>268</v>
      </c>
      <c r="K39" s="20">
        <f>I39*10</f>
        <v>1.3649250493096645</v>
      </c>
      <c r="L39" s="9"/>
    </row>
    <row r="40" spans="1:12" x14ac:dyDescent="0.15">
      <c r="A40" s="8" t="s">
        <v>279</v>
      </c>
      <c r="B40" s="1" t="s">
        <v>280</v>
      </c>
      <c r="C40" s="1">
        <v>3</v>
      </c>
      <c r="D40" s="232">
        <v>1838661.4098</v>
      </c>
      <c r="E40" s="1">
        <v>286000</v>
      </c>
      <c r="F40" s="1">
        <v>1125</v>
      </c>
      <c r="G40" s="1">
        <v>125</v>
      </c>
      <c r="H40" s="1" t="s">
        <v>274</v>
      </c>
      <c r="I40" s="1">
        <f>D40/D46</f>
        <v>0.62967856499999997</v>
      </c>
      <c r="J40" s="1" t="s">
        <v>222</v>
      </c>
      <c r="K40" s="20">
        <f>I40*10</f>
        <v>6.2967856499999995</v>
      </c>
      <c r="L40" s="9"/>
    </row>
    <row r="41" spans="1:12" ht="15" thickBot="1" x14ac:dyDescent="0.2">
      <c r="A41" s="8" t="s">
        <v>279</v>
      </c>
      <c r="B41" s="1" t="s">
        <v>280</v>
      </c>
      <c r="C41" s="1">
        <v>4</v>
      </c>
      <c r="D41" s="232">
        <v>460894.81871999998</v>
      </c>
      <c r="E41" s="1">
        <v>447000</v>
      </c>
      <c r="F41" s="1">
        <v>840</v>
      </c>
      <c r="G41" s="1">
        <v>125</v>
      </c>
      <c r="H41" s="1" t="s">
        <v>274</v>
      </c>
      <c r="I41" s="1">
        <f t="shared" si="4"/>
        <v>0.137171077</v>
      </c>
      <c r="J41" s="1" t="s">
        <v>223</v>
      </c>
      <c r="K41" s="20">
        <f>I41*10</f>
        <v>1.37171077</v>
      </c>
      <c r="L41" s="9"/>
    </row>
    <row r="42" spans="1:12" x14ac:dyDescent="0.15">
      <c r="A42" s="4" t="s">
        <v>289</v>
      </c>
      <c r="B42" s="5" t="s">
        <v>281</v>
      </c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2" x14ac:dyDescent="0.15">
      <c r="A43" s="8" t="s">
        <v>271</v>
      </c>
      <c r="B43" s="1" t="s">
        <v>272</v>
      </c>
      <c r="C43" s="1" t="s">
        <v>273</v>
      </c>
      <c r="D43" s="1" t="s">
        <v>274</v>
      </c>
      <c r="E43" s="1" t="s">
        <v>275</v>
      </c>
      <c r="F43" s="1" t="s">
        <v>276</v>
      </c>
      <c r="G43" s="1" t="s">
        <v>277</v>
      </c>
      <c r="H43" s="1" t="s">
        <v>278</v>
      </c>
      <c r="L43" s="9"/>
    </row>
    <row r="44" spans="1:12" x14ac:dyDescent="0.15">
      <c r="A44" s="8" t="s">
        <v>282</v>
      </c>
      <c r="B44" s="1" t="s">
        <v>280</v>
      </c>
      <c r="C44" s="1">
        <v>1</v>
      </c>
      <c r="D44" s="1">
        <v>5330000</v>
      </c>
      <c r="E44" s="1">
        <v>5460000</v>
      </c>
      <c r="F44" s="1">
        <v>1121</v>
      </c>
      <c r="G44" s="1">
        <v>119</v>
      </c>
      <c r="H44" s="1" t="s">
        <v>274</v>
      </c>
      <c r="L44" s="9"/>
    </row>
    <row r="45" spans="1:12" x14ac:dyDescent="0.15">
      <c r="A45" s="8" t="s">
        <v>282</v>
      </c>
      <c r="B45" s="1" t="s">
        <v>280</v>
      </c>
      <c r="C45" s="1">
        <v>2</v>
      </c>
      <c r="D45" s="1">
        <v>5070000</v>
      </c>
      <c r="E45" s="1">
        <v>5220000</v>
      </c>
      <c r="F45" s="1">
        <v>1196</v>
      </c>
      <c r="G45" s="1">
        <v>123</v>
      </c>
      <c r="H45" s="1" t="s">
        <v>274</v>
      </c>
      <c r="L45" s="9"/>
    </row>
    <row r="46" spans="1:12" x14ac:dyDescent="0.15">
      <c r="A46" s="8" t="s">
        <v>282</v>
      </c>
      <c r="B46" s="1" t="s">
        <v>280</v>
      </c>
      <c r="C46" s="1">
        <v>3</v>
      </c>
      <c r="D46" s="1">
        <v>2920000</v>
      </c>
      <c r="E46" s="1">
        <v>3050000</v>
      </c>
      <c r="F46" s="1">
        <v>990</v>
      </c>
      <c r="G46" s="1">
        <v>128</v>
      </c>
      <c r="H46" s="1" t="s">
        <v>274</v>
      </c>
      <c r="L46" s="9"/>
    </row>
    <row r="47" spans="1:12" ht="15" thickBot="1" x14ac:dyDescent="0.2">
      <c r="A47" s="14" t="s">
        <v>282</v>
      </c>
      <c r="B47" s="15" t="s">
        <v>280</v>
      </c>
      <c r="C47" s="15">
        <v>4</v>
      </c>
      <c r="D47" s="15">
        <v>3360000</v>
      </c>
      <c r="E47" s="15">
        <v>3470000</v>
      </c>
      <c r="F47" s="15">
        <v>924</v>
      </c>
      <c r="G47" s="15">
        <v>119</v>
      </c>
      <c r="H47" s="15" t="s">
        <v>274</v>
      </c>
      <c r="I47" s="15"/>
      <c r="J47" s="15"/>
      <c r="K47" s="15"/>
      <c r="L47" s="16"/>
    </row>
    <row r="48" spans="1:12" ht="15" thickBot="1" x14ac:dyDescent="0.2"/>
    <row r="49" spans="1:12" x14ac:dyDescent="0.15">
      <c r="A49" s="4" t="s">
        <v>389</v>
      </c>
      <c r="B49" s="5" t="s">
        <v>380</v>
      </c>
      <c r="C49" s="5"/>
      <c r="D49" s="5"/>
      <c r="E49" s="5"/>
      <c r="F49" s="5"/>
      <c r="G49" s="5"/>
      <c r="H49" s="5"/>
      <c r="I49" s="5"/>
      <c r="J49" s="5"/>
      <c r="K49" s="5"/>
      <c r="L49" s="7"/>
    </row>
    <row r="50" spans="1:12" x14ac:dyDescent="0.15">
      <c r="A50" s="8" t="s">
        <v>271</v>
      </c>
      <c r="B50" s="1" t="s">
        <v>272</v>
      </c>
      <c r="C50" s="1" t="s">
        <v>273</v>
      </c>
      <c r="D50" s="1" t="s">
        <v>274</v>
      </c>
      <c r="E50" s="1" t="s">
        <v>275</v>
      </c>
      <c r="F50" s="1" t="s">
        <v>276</v>
      </c>
      <c r="G50" s="1" t="s">
        <v>277</v>
      </c>
      <c r="H50" s="1" t="s">
        <v>278</v>
      </c>
      <c r="I50" s="1" t="s">
        <v>283</v>
      </c>
      <c r="K50" s="1" t="s">
        <v>382</v>
      </c>
      <c r="L50" s="9"/>
    </row>
    <row r="51" spans="1:12" x14ac:dyDescent="0.15">
      <c r="A51" s="8" t="s">
        <v>279</v>
      </c>
      <c r="B51" s="1" t="s">
        <v>280</v>
      </c>
      <c r="C51" s="1">
        <v>1</v>
      </c>
      <c r="D51" s="232">
        <v>124790.375906</v>
      </c>
      <c r="E51" s="1">
        <v>191000</v>
      </c>
      <c r="F51" s="1">
        <v>624</v>
      </c>
      <c r="G51" s="1">
        <v>130</v>
      </c>
      <c r="H51" s="1" t="s">
        <v>274</v>
      </c>
      <c r="I51" s="1">
        <f>D51/D57</f>
        <v>0.11448658339999999</v>
      </c>
      <c r="J51" s="1" t="s">
        <v>267</v>
      </c>
      <c r="K51" s="20">
        <f>I51*10</f>
        <v>1.144865834</v>
      </c>
      <c r="L51" s="9"/>
    </row>
    <row r="52" spans="1:12" x14ac:dyDescent="0.15">
      <c r="A52" s="8" t="s">
        <v>279</v>
      </c>
      <c r="B52" s="1" t="s">
        <v>280</v>
      </c>
      <c r="C52" s="1">
        <v>2</v>
      </c>
      <c r="D52" s="232">
        <v>79146.711567599996</v>
      </c>
      <c r="E52" s="1">
        <v>194000</v>
      </c>
      <c r="F52" s="1">
        <v>990</v>
      </c>
      <c r="G52" s="1">
        <v>104</v>
      </c>
      <c r="H52" s="1" t="s">
        <v>274</v>
      </c>
      <c r="I52" s="1">
        <f>D52/D58</f>
        <v>0.13060513460000001</v>
      </c>
      <c r="J52" s="1" t="s">
        <v>268</v>
      </c>
      <c r="K52" s="20">
        <f t="shared" ref="K52:K54" si="5">I52*10</f>
        <v>1.3060513460000001</v>
      </c>
      <c r="L52" s="9"/>
    </row>
    <row r="53" spans="1:12" x14ac:dyDescent="0.15">
      <c r="A53" s="8" t="s">
        <v>279</v>
      </c>
      <c r="B53" s="1" t="s">
        <v>280</v>
      </c>
      <c r="C53" s="1">
        <v>3</v>
      </c>
      <c r="D53" s="232">
        <v>26592.986382199997</v>
      </c>
      <c r="E53" s="1">
        <v>170000</v>
      </c>
      <c r="F53" s="1">
        <v>836</v>
      </c>
      <c r="G53" s="1">
        <v>102</v>
      </c>
      <c r="H53" s="1" t="s">
        <v>274</v>
      </c>
      <c r="I53" s="1">
        <f>D53/D59</f>
        <v>0.22347047379999999</v>
      </c>
      <c r="J53" s="1" t="s">
        <v>222</v>
      </c>
      <c r="K53" s="20">
        <f t="shared" si="5"/>
        <v>2.234704738</v>
      </c>
      <c r="L53" s="9"/>
    </row>
    <row r="54" spans="1:12" ht="15" thickBot="1" x14ac:dyDescent="0.2">
      <c r="A54" s="8" t="s">
        <v>279</v>
      </c>
      <c r="B54" s="15" t="s">
        <v>280</v>
      </c>
      <c r="C54" s="15">
        <v>4</v>
      </c>
      <c r="D54" s="235">
        <v>28409.326959799997</v>
      </c>
      <c r="E54" s="15">
        <v>225000</v>
      </c>
      <c r="F54" s="15">
        <v>950</v>
      </c>
      <c r="G54" s="15">
        <v>104</v>
      </c>
      <c r="H54" s="15" t="s">
        <v>274</v>
      </c>
      <c r="I54" s="15">
        <f>D54/D60</f>
        <v>0.10802025459999999</v>
      </c>
      <c r="J54" s="15" t="s">
        <v>223</v>
      </c>
      <c r="K54" s="26">
        <f t="shared" si="5"/>
        <v>1.080202546</v>
      </c>
      <c r="L54" s="16"/>
    </row>
    <row r="55" spans="1:12" x14ac:dyDescent="0.15">
      <c r="A55" s="4" t="s">
        <v>390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7"/>
    </row>
    <row r="56" spans="1:12" x14ac:dyDescent="0.15">
      <c r="A56" s="8" t="s">
        <v>271</v>
      </c>
      <c r="B56" s="1" t="s">
        <v>272</v>
      </c>
      <c r="C56" s="1" t="s">
        <v>273</v>
      </c>
      <c r="D56" s="1" t="s">
        <v>274</v>
      </c>
      <c r="E56" s="1" t="s">
        <v>275</v>
      </c>
      <c r="F56" s="1" t="s">
        <v>276</v>
      </c>
      <c r="G56" s="1" t="s">
        <v>277</v>
      </c>
      <c r="H56" s="1" t="s">
        <v>278</v>
      </c>
      <c r="L56" s="9"/>
    </row>
    <row r="57" spans="1:12" x14ac:dyDescent="0.15">
      <c r="A57" s="8" t="s">
        <v>282</v>
      </c>
      <c r="B57" s="1" t="s">
        <v>280</v>
      </c>
      <c r="C57" s="1">
        <v>1</v>
      </c>
      <c r="D57" s="1">
        <v>1090000</v>
      </c>
      <c r="E57" s="1">
        <v>1200000</v>
      </c>
      <c r="F57" s="1">
        <v>1060</v>
      </c>
      <c r="G57" s="1">
        <v>113</v>
      </c>
      <c r="H57" s="1" t="s">
        <v>274</v>
      </c>
      <c r="L57" s="9"/>
    </row>
    <row r="58" spans="1:12" x14ac:dyDescent="0.15">
      <c r="A58" s="8" t="s">
        <v>282</v>
      </c>
      <c r="B58" s="1" t="s">
        <v>280</v>
      </c>
      <c r="C58" s="1">
        <v>2</v>
      </c>
      <c r="D58" s="1">
        <v>606000</v>
      </c>
      <c r="E58" s="1">
        <v>720000</v>
      </c>
      <c r="F58" s="1">
        <v>1127</v>
      </c>
      <c r="G58" s="1">
        <v>102</v>
      </c>
      <c r="H58" s="1" t="s">
        <v>274</v>
      </c>
      <c r="L58" s="9"/>
    </row>
    <row r="59" spans="1:12" x14ac:dyDescent="0.15">
      <c r="A59" s="8" t="s">
        <v>282</v>
      </c>
      <c r="B59" s="1" t="s">
        <v>280</v>
      </c>
      <c r="C59" s="1">
        <v>3</v>
      </c>
      <c r="D59" s="1">
        <v>119000</v>
      </c>
      <c r="E59" s="1">
        <v>210000</v>
      </c>
      <c r="F59" s="1">
        <v>920</v>
      </c>
      <c r="G59" s="1">
        <v>98</v>
      </c>
      <c r="H59" s="1" t="s">
        <v>274</v>
      </c>
      <c r="L59" s="9"/>
    </row>
    <row r="60" spans="1:12" ht="15" thickBot="1" x14ac:dyDescent="0.2">
      <c r="A60" s="14" t="s">
        <v>282</v>
      </c>
      <c r="B60" s="15" t="s">
        <v>280</v>
      </c>
      <c r="C60" s="15">
        <v>4</v>
      </c>
      <c r="D60" s="15">
        <v>263000</v>
      </c>
      <c r="E60" s="15">
        <v>360000</v>
      </c>
      <c r="F60" s="15">
        <v>1029</v>
      </c>
      <c r="G60" s="15">
        <v>94</v>
      </c>
      <c r="H60" s="15" t="s">
        <v>274</v>
      </c>
      <c r="I60" s="15"/>
      <c r="J60" s="15"/>
      <c r="K60" s="15"/>
      <c r="L60" s="16"/>
    </row>
    <row r="61" spans="1:12" ht="15" thickBot="1" x14ac:dyDescent="0.2"/>
    <row r="62" spans="1:12" x14ac:dyDescent="0.15">
      <c r="A62" s="4" t="s">
        <v>391</v>
      </c>
      <c r="B62" s="5" t="s">
        <v>393</v>
      </c>
      <c r="C62" s="5"/>
      <c r="D62" s="5"/>
      <c r="E62" s="5"/>
      <c r="F62" s="5"/>
      <c r="G62" s="5"/>
      <c r="H62" s="5"/>
      <c r="I62" s="5"/>
      <c r="J62" s="5"/>
      <c r="K62" s="5"/>
      <c r="L62" s="7"/>
    </row>
    <row r="63" spans="1:12" x14ac:dyDescent="0.15">
      <c r="A63" s="8" t="s">
        <v>271</v>
      </c>
      <c r="B63" s="1" t="s">
        <v>272</v>
      </c>
      <c r="C63" s="1" t="s">
        <v>273</v>
      </c>
      <c r="D63" s="1" t="s">
        <v>274</v>
      </c>
      <c r="E63" s="1" t="s">
        <v>275</v>
      </c>
      <c r="F63" s="1" t="s">
        <v>276</v>
      </c>
      <c r="G63" s="1" t="s">
        <v>277</v>
      </c>
      <c r="H63" s="1" t="s">
        <v>278</v>
      </c>
      <c r="I63" s="1" t="s">
        <v>283</v>
      </c>
      <c r="K63" s="1" t="s">
        <v>382</v>
      </c>
      <c r="L63" s="9"/>
    </row>
    <row r="64" spans="1:12" x14ac:dyDescent="0.15">
      <c r="A64" s="8" t="s">
        <v>279</v>
      </c>
      <c r="B64" s="1" t="s">
        <v>280</v>
      </c>
      <c r="C64" s="1">
        <v>1</v>
      </c>
      <c r="D64" s="232">
        <v>113732.84407800001</v>
      </c>
      <c r="E64" s="1">
        <v>281000</v>
      </c>
      <c r="F64" s="1">
        <v>1326</v>
      </c>
      <c r="G64" s="1">
        <v>111</v>
      </c>
      <c r="H64" s="1" t="s">
        <v>274</v>
      </c>
      <c r="I64" s="233">
        <f>D64/D70</f>
        <v>8.5513416600000003E-2</v>
      </c>
      <c r="J64" s="1" t="s">
        <v>267</v>
      </c>
      <c r="K64" s="20">
        <f>I64*10</f>
        <v>0.85513416600000003</v>
      </c>
      <c r="L64" s="9"/>
    </row>
    <row r="65" spans="1:12" x14ac:dyDescent="0.15">
      <c r="A65" s="8" t="s">
        <v>279</v>
      </c>
      <c r="B65" s="1" t="s">
        <v>280</v>
      </c>
      <c r="C65" s="1">
        <v>2</v>
      </c>
      <c r="D65" s="232">
        <v>134315.63081910001</v>
      </c>
      <c r="E65" s="1">
        <v>188000</v>
      </c>
      <c r="F65" s="1">
        <v>792</v>
      </c>
      <c r="G65" s="1">
        <v>111</v>
      </c>
      <c r="H65" s="1" t="s">
        <v>274</v>
      </c>
      <c r="I65" s="233">
        <f t="shared" ref="I65:I67" si="6">D65/D71</f>
        <v>0.13445008090000002</v>
      </c>
      <c r="J65" s="1" t="s">
        <v>268</v>
      </c>
      <c r="K65" s="20">
        <f t="shared" ref="K65:K67" si="7">I65*10</f>
        <v>1.3445008090000001</v>
      </c>
      <c r="L65" s="9"/>
    </row>
    <row r="66" spans="1:12" x14ac:dyDescent="0.15">
      <c r="A66" s="8" t="s">
        <v>279</v>
      </c>
      <c r="B66" s="1" t="s">
        <v>280</v>
      </c>
      <c r="C66" s="1">
        <v>3</v>
      </c>
      <c r="D66" s="232">
        <v>21401.346249799997</v>
      </c>
      <c r="E66" s="1">
        <v>86900</v>
      </c>
      <c r="F66" s="1">
        <v>731</v>
      </c>
      <c r="G66" s="1">
        <v>109</v>
      </c>
      <c r="H66" s="1" t="s">
        <v>274</v>
      </c>
      <c r="I66" s="233">
        <f t="shared" si="6"/>
        <v>0.18136734109999997</v>
      </c>
      <c r="J66" s="1" t="s">
        <v>222</v>
      </c>
      <c r="K66" s="20">
        <f t="shared" si="7"/>
        <v>1.8136734109999997</v>
      </c>
      <c r="L66" s="9"/>
    </row>
    <row r="67" spans="1:12" ht="15" thickBot="1" x14ac:dyDescent="0.2">
      <c r="A67" s="8" t="s">
        <v>279</v>
      </c>
      <c r="B67" s="15" t="s">
        <v>280</v>
      </c>
      <c r="C67" s="15">
        <v>4</v>
      </c>
      <c r="D67" s="235">
        <v>515937.73517999996</v>
      </c>
      <c r="E67" s="15">
        <v>202000</v>
      </c>
      <c r="F67" s="15">
        <v>833</v>
      </c>
      <c r="G67" s="15">
        <v>111</v>
      </c>
      <c r="H67" s="15" t="s">
        <v>274</v>
      </c>
      <c r="I67" s="233">
        <f t="shared" si="6"/>
        <v>0.43356112199999997</v>
      </c>
      <c r="J67" s="15" t="s">
        <v>223</v>
      </c>
      <c r="K67" s="26">
        <f t="shared" si="7"/>
        <v>4.3356112199999997</v>
      </c>
      <c r="L67" s="16"/>
    </row>
    <row r="68" spans="1:12" x14ac:dyDescent="0.15">
      <c r="A68" s="4" t="s">
        <v>392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7"/>
    </row>
    <row r="69" spans="1:12" x14ac:dyDescent="0.15">
      <c r="A69" s="8" t="s">
        <v>271</v>
      </c>
      <c r="B69" s="1" t="s">
        <v>272</v>
      </c>
      <c r="C69" s="1" t="s">
        <v>273</v>
      </c>
      <c r="D69" s="1" t="s">
        <v>274</v>
      </c>
      <c r="E69" s="1" t="s">
        <v>275</v>
      </c>
      <c r="F69" s="1" t="s">
        <v>276</v>
      </c>
      <c r="G69" s="1" t="s">
        <v>277</v>
      </c>
      <c r="H69" s="1" t="s">
        <v>278</v>
      </c>
      <c r="L69" s="9"/>
    </row>
    <row r="70" spans="1:12" x14ac:dyDescent="0.15">
      <c r="A70" s="8" t="s">
        <v>282</v>
      </c>
      <c r="B70" s="1" t="s">
        <v>280</v>
      </c>
      <c r="C70" s="1">
        <v>1</v>
      </c>
      <c r="D70" s="1">
        <v>1330000</v>
      </c>
      <c r="E70" s="1">
        <v>1480000</v>
      </c>
      <c r="F70" s="1">
        <v>1404</v>
      </c>
      <c r="G70" s="1">
        <v>107</v>
      </c>
      <c r="H70" s="1" t="s">
        <v>274</v>
      </c>
      <c r="L70" s="9"/>
    </row>
    <row r="71" spans="1:12" x14ac:dyDescent="0.15">
      <c r="A71" s="8" t="s">
        <v>282</v>
      </c>
      <c r="B71" s="1" t="s">
        <v>280</v>
      </c>
      <c r="C71" s="1">
        <v>2</v>
      </c>
      <c r="D71" s="1">
        <v>999000</v>
      </c>
      <c r="E71" s="1">
        <v>1090000</v>
      </c>
      <c r="F71" s="1">
        <v>792</v>
      </c>
      <c r="G71" s="1">
        <v>109</v>
      </c>
      <c r="H71" s="1" t="s">
        <v>274</v>
      </c>
      <c r="L71" s="9"/>
    </row>
    <row r="72" spans="1:12" x14ac:dyDescent="0.15">
      <c r="A72" s="8" t="s">
        <v>282</v>
      </c>
      <c r="B72" s="1" t="s">
        <v>280</v>
      </c>
      <c r="C72" s="1">
        <v>3</v>
      </c>
      <c r="D72" s="1">
        <v>118000</v>
      </c>
      <c r="E72" s="1">
        <v>201000</v>
      </c>
      <c r="F72" s="1">
        <v>748</v>
      </c>
      <c r="G72" s="1">
        <v>111</v>
      </c>
      <c r="H72" s="1" t="s">
        <v>274</v>
      </c>
      <c r="L72" s="9"/>
    </row>
    <row r="73" spans="1:12" ht="15" thickBot="1" x14ac:dyDescent="0.2">
      <c r="A73" s="14" t="s">
        <v>282</v>
      </c>
      <c r="B73" s="15" t="s">
        <v>280</v>
      </c>
      <c r="C73" s="15">
        <v>4</v>
      </c>
      <c r="D73" s="15">
        <v>1190000</v>
      </c>
      <c r="E73" s="15">
        <v>1290000</v>
      </c>
      <c r="F73" s="15">
        <v>833</v>
      </c>
      <c r="G73" s="15">
        <v>111</v>
      </c>
      <c r="H73" s="15" t="s">
        <v>274</v>
      </c>
      <c r="I73" s="15"/>
      <c r="J73" s="15"/>
      <c r="K73" s="15"/>
      <c r="L73" s="16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38787-D282-1043-B519-136BCA4CFDCE}">
  <dimension ref="A1:O73"/>
  <sheetViews>
    <sheetView workbookViewId="0">
      <selection activeCell="A2" sqref="A2"/>
    </sheetView>
  </sheetViews>
  <sheetFormatPr baseColWidth="10" defaultRowHeight="16" x14ac:dyDescent="0.2"/>
  <sheetData>
    <row r="1" spans="1:12" ht="17" thickBot="1" x14ac:dyDescent="0.25">
      <c r="A1" t="s">
        <v>395</v>
      </c>
    </row>
    <row r="2" spans="1:12" ht="17" thickBot="1" x14ac:dyDescent="0.25">
      <c r="A2" s="151" t="s">
        <v>348</v>
      </c>
      <c r="B2" s="236" t="s">
        <v>267</v>
      </c>
      <c r="C2" s="237" t="s">
        <v>316</v>
      </c>
      <c r="D2" s="237" t="s">
        <v>222</v>
      </c>
      <c r="E2" s="238" t="s">
        <v>223</v>
      </c>
      <c r="F2" s="1"/>
      <c r="G2" s="1"/>
      <c r="H2" s="1"/>
      <c r="I2" s="1"/>
      <c r="J2" s="1"/>
      <c r="K2" s="1"/>
      <c r="L2" s="1"/>
    </row>
    <row r="3" spans="1:12" x14ac:dyDescent="0.2">
      <c r="A3" s="161" t="s">
        <v>393</v>
      </c>
      <c r="B3" s="140">
        <v>1</v>
      </c>
      <c r="C3" s="155">
        <v>4.4238523570000003</v>
      </c>
      <c r="D3" s="155">
        <v>1.1296395910000001</v>
      </c>
      <c r="E3" s="141">
        <v>1.95528908</v>
      </c>
      <c r="F3" s="1"/>
      <c r="G3" s="1"/>
      <c r="H3" s="20"/>
      <c r="I3" s="20"/>
      <c r="J3" s="20"/>
      <c r="K3" s="20"/>
      <c r="L3" s="1"/>
    </row>
    <row r="4" spans="1:12" x14ac:dyDescent="0.2">
      <c r="A4" s="161" t="s">
        <v>380</v>
      </c>
      <c r="B4" s="142">
        <v>0.84429794000000002</v>
      </c>
      <c r="C4" s="20">
        <v>4.9008867800000004</v>
      </c>
      <c r="D4" s="20">
        <v>1.34148281</v>
      </c>
      <c r="E4" s="21">
        <v>1.7298388499999999</v>
      </c>
      <c r="F4" s="1"/>
      <c r="G4" s="1"/>
      <c r="H4" s="20"/>
      <c r="I4" s="20"/>
      <c r="J4" s="20"/>
      <c r="K4" s="20"/>
      <c r="L4" s="1"/>
    </row>
    <row r="5" spans="1:12" x14ac:dyDescent="0.2">
      <c r="A5" s="161" t="s">
        <v>388</v>
      </c>
      <c r="B5" s="142">
        <v>1.1557020600000001</v>
      </c>
      <c r="C5" s="20">
        <v>3.5605495899999999</v>
      </c>
      <c r="D5" s="20">
        <v>2.97764797</v>
      </c>
      <c r="E5" s="21">
        <v>3.13453654</v>
      </c>
      <c r="F5" s="1"/>
      <c r="G5" s="1"/>
      <c r="H5" s="20"/>
      <c r="I5" s="20"/>
      <c r="J5" s="20"/>
      <c r="K5" s="20"/>
      <c r="L5" s="1"/>
    </row>
    <row r="6" spans="1:12" x14ac:dyDescent="0.2">
      <c r="A6" s="161" t="s">
        <v>387</v>
      </c>
      <c r="B6" s="142">
        <v>1.09136045</v>
      </c>
      <c r="C6" s="20">
        <v>5.8</v>
      </c>
      <c r="D6" s="20">
        <v>1.97219758</v>
      </c>
      <c r="E6" s="21">
        <v>1.8287511999999999</v>
      </c>
      <c r="F6" s="1"/>
      <c r="G6" s="1"/>
      <c r="H6" s="20"/>
      <c r="I6" s="20"/>
      <c r="J6" s="20"/>
      <c r="K6" s="20"/>
      <c r="L6" s="1"/>
    </row>
    <row r="7" spans="1:12" ht="17" thickBot="1" x14ac:dyDescent="0.25">
      <c r="A7" s="162" t="s">
        <v>384</v>
      </c>
      <c r="B7" s="143">
        <v>0.80863954999999998</v>
      </c>
      <c r="C7" s="26">
        <v>4.5</v>
      </c>
      <c r="D7" s="26">
        <v>4.5395952099999999</v>
      </c>
      <c r="E7" s="27">
        <v>1.29825842</v>
      </c>
      <c r="F7" s="1"/>
      <c r="G7" s="1"/>
      <c r="H7" s="20"/>
      <c r="I7" s="20"/>
      <c r="J7" s="20"/>
      <c r="K7" s="20"/>
      <c r="L7" s="1"/>
    </row>
    <row r="8" spans="1:12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</row>
    <row r="9" spans="1:12" ht="17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</row>
    <row r="10" spans="1:12" x14ac:dyDescent="0.2">
      <c r="A10" s="4" t="s">
        <v>381</v>
      </c>
      <c r="B10" s="5" t="s">
        <v>384</v>
      </c>
      <c r="C10" s="5"/>
      <c r="D10" s="5"/>
      <c r="E10" s="5"/>
      <c r="F10" s="5"/>
      <c r="G10" s="5"/>
      <c r="H10" s="5"/>
      <c r="I10" s="5"/>
      <c r="J10" s="5"/>
      <c r="K10" s="5"/>
      <c r="L10" s="7"/>
    </row>
    <row r="11" spans="1:12" x14ac:dyDescent="0.2">
      <c r="A11" s="8" t="s">
        <v>271</v>
      </c>
      <c r="B11" s="1" t="s">
        <v>272</v>
      </c>
      <c r="C11" s="1" t="s">
        <v>273</v>
      </c>
      <c r="D11" s="1" t="s">
        <v>274</v>
      </c>
      <c r="E11" s="1" t="s">
        <v>275</v>
      </c>
      <c r="F11" s="1" t="s">
        <v>276</v>
      </c>
      <c r="G11" s="1" t="s">
        <v>277</v>
      </c>
      <c r="H11" s="1" t="s">
        <v>278</v>
      </c>
      <c r="I11" s="1" t="s">
        <v>283</v>
      </c>
      <c r="J11" s="1"/>
      <c r="K11" s="1" t="s">
        <v>382</v>
      </c>
      <c r="L11" s="9"/>
    </row>
    <row r="12" spans="1:12" x14ac:dyDescent="0.2">
      <c r="A12" s="8" t="s">
        <v>279</v>
      </c>
      <c r="B12" s="1" t="s">
        <v>280</v>
      </c>
      <c r="C12">
        <v>8</v>
      </c>
      <c r="D12" s="211">
        <v>308900.30809999997</v>
      </c>
      <c r="E12">
        <v>364000</v>
      </c>
      <c r="F12">
        <v>369</v>
      </c>
      <c r="G12">
        <v>382</v>
      </c>
      <c r="H12" t="s">
        <v>274</v>
      </c>
      <c r="I12" s="241">
        <f>D12/D18</f>
        <v>8.0863954999999987E-2</v>
      </c>
      <c r="J12" s="1" t="s">
        <v>267</v>
      </c>
      <c r="K12" s="240">
        <f>I12*10</f>
        <v>0.80863954999999987</v>
      </c>
      <c r="L12" s="239"/>
    </row>
    <row r="13" spans="1:12" x14ac:dyDescent="0.2">
      <c r="A13" s="8" t="s">
        <v>279</v>
      </c>
      <c r="B13" s="1" t="s">
        <v>280</v>
      </c>
      <c r="C13">
        <v>9</v>
      </c>
      <c r="D13" s="211">
        <v>868500</v>
      </c>
      <c r="E13">
        <v>835000</v>
      </c>
      <c r="F13">
        <v>473</v>
      </c>
      <c r="G13">
        <v>384</v>
      </c>
      <c r="H13" t="s">
        <v>274</v>
      </c>
      <c r="I13" s="241">
        <f t="shared" ref="I13:I15" si="0">D13/D19</f>
        <v>0.45</v>
      </c>
      <c r="J13" s="1" t="s">
        <v>268</v>
      </c>
      <c r="K13" s="240">
        <f t="shared" ref="K13:K15" si="1">I13*10</f>
        <v>4.5</v>
      </c>
      <c r="L13" s="239"/>
    </row>
    <row r="14" spans="1:12" x14ac:dyDescent="0.2">
      <c r="A14" s="8" t="s">
        <v>279</v>
      </c>
      <c r="B14" s="1" t="s">
        <v>280</v>
      </c>
      <c r="C14">
        <v>10</v>
      </c>
      <c r="D14" s="211">
        <v>626464.13898000005</v>
      </c>
      <c r="E14">
        <v>312000</v>
      </c>
      <c r="F14">
        <v>495</v>
      </c>
      <c r="G14">
        <v>371</v>
      </c>
      <c r="H14" t="s">
        <v>274</v>
      </c>
      <c r="I14" s="241">
        <f t="shared" si="0"/>
        <v>0.45395952100000003</v>
      </c>
      <c r="J14" s="1" t="s">
        <v>222</v>
      </c>
      <c r="K14" s="240">
        <f>I14*10</f>
        <v>4.5395952099999999</v>
      </c>
      <c r="L14" s="239"/>
    </row>
    <row r="15" spans="1:12" ht="17" thickBot="1" x14ac:dyDescent="0.25">
      <c r="A15" s="14" t="s">
        <v>279</v>
      </c>
      <c r="B15" s="15" t="s">
        <v>280</v>
      </c>
      <c r="C15">
        <v>11</v>
      </c>
      <c r="D15" s="211">
        <v>560847.63743999996</v>
      </c>
      <c r="E15">
        <v>475000</v>
      </c>
      <c r="F15">
        <v>702</v>
      </c>
      <c r="G15">
        <v>367</v>
      </c>
      <c r="H15" t="s">
        <v>274</v>
      </c>
      <c r="I15" s="241">
        <f t="shared" si="0"/>
        <v>0.129825842</v>
      </c>
      <c r="J15" s="15" t="s">
        <v>223</v>
      </c>
      <c r="K15" s="240">
        <f t="shared" si="1"/>
        <v>1.29825842</v>
      </c>
      <c r="L15" s="239"/>
    </row>
    <row r="16" spans="1:12" x14ac:dyDescent="0.2">
      <c r="A16" s="4" t="s">
        <v>289</v>
      </c>
      <c r="B16" s="5" t="s">
        <v>281</v>
      </c>
      <c r="C16" s="5"/>
      <c r="D16" s="5"/>
      <c r="E16" s="5"/>
      <c r="F16" s="5"/>
      <c r="G16" s="5"/>
      <c r="H16" s="5"/>
      <c r="I16" s="5"/>
      <c r="J16" s="5"/>
      <c r="K16" s="5"/>
      <c r="L16" s="7"/>
    </row>
    <row r="17" spans="1:12" x14ac:dyDescent="0.2">
      <c r="A17" s="8" t="s">
        <v>271</v>
      </c>
      <c r="B17" s="1" t="s">
        <v>272</v>
      </c>
      <c r="C17" s="1" t="s">
        <v>273</v>
      </c>
      <c r="D17" s="1" t="s">
        <v>274</v>
      </c>
      <c r="E17" s="1" t="s">
        <v>275</v>
      </c>
      <c r="F17" s="1" t="s">
        <v>276</v>
      </c>
      <c r="G17" s="1" t="s">
        <v>277</v>
      </c>
      <c r="H17" s="1" t="s">
        <v>278</v>
      </c>
      <c r="I17" s="1"/>
      <c r="J17" s="1"/>
      <c r="K17" s="1"/>
      <c r="L17" s="9"/>
    </row>
    <row r="18" spans="1:12" x14ac:dyDescent="0.2">
      <c r="A18" s="8" t="s">
        <v>282</v>
      </c>
      <c r="B18" s="1" t="s">
        <v>280</v>
      </c>
      <c r="C18" s="1">
        <v>8</v>
      </c>
      <c r="D18" s="1">
        <v>3820000</v>
      </c>
      <c r="E18" s="1">
        <v>3960000</v>
      </c>
      <c r="F18" s="1">
        <v>369</v>
      </c>
      <c r="G18" s="1">
        <v>371</v>
      </c>
      <c r="H18" s="1" t="s">
        <v>274</v>
      </c>
      <c r="I18" s="1"/>
      <c r="J18" s="1"/>
      <c r="K18" s="1"/>
      <c r="L18" s="9"/>
    </row>
    <row r="19" spans="1:12" x14ac:dyDescent="0.2">
      <c r="A19" s="8" t="s">
        <v>282</v>
      </c>
      <c r="B19" s="1" t="s">
        <v>280</v>
      </c>
      <c r="C19" s="1">
        <v>9</v>
      </c>
      <c r="D19" s="1">
        <v>1930000</v>
      </c>
      <c r="E19" s="1">
        <v>2060000</v>
      </c>
      <c r="F19" s="1">
        <v>342</v>
      </c>
      <c r="G19" s="1">
        <v>377</v>
      </c>
      <c r="H19" s="1" t="s">
        <v>274</v>
      </c>
      <c r="I19" s="1"/>
      <c r="J19" s="1"/>
      <c r="K19" s="1"/>
      <c r="L19" s="9"/>
    </row>
    <row r="20" spans="1:12" x14ac:dyDescent="0.2">
      <c r="A20" s="8" t="s">
        <v>282</v>
      </c>
      <c r="B20" s="1" t="s">
        <v>280</v>
      </c>
      <c r="C20" s="1">
        <v>10</v>
      </c>
      <c r="D20" s="1">
        <v>1380000</v>
      </c>
      <c r="E20" s="1">
        <v>1500000</v>
      </c>
      <c r="F20" s="1">
        <v>320</v>
      </c>
      <c r="G20" s="1">
        <v>375</v>
      </c>
      <c r="H20" s="1" t="s">
        <v>274</v>
      </c>
      <c r="I20" s="1"/>
      <c r="J20" s="1"/>
      <c r="K20" s="1"/>
      <c r="L20" s="9"/>
    </row>
    <row r="21" spans="1:12" ht="17" thickBot="1" x14ac:dyDescent="0.25">
      <c r="A21" s="14" t="s">
        <v>282</v>
      </c>
      <c r="B21" s="15" t="s">
        <v>280</v>
      </c>
      <c r="C21" s="15">
        <v>11</v>
      </c>
      <c r="D21" s="15">
        <v>4320000</v>
      </c>
      <c r="E21" s="15">
        <v>4460000</v>
      </c>
      <c r="F21" s="15">
        <v>351</v>
      </c>
      <c r="G21" s="15">
        <v>382</v>
      </c>
      <c r="H21" s="15" t="s">
        <v>274</v>
      </c>
      <c r="I21" s="15"/>
      <c r="J21" s="15"/>
      <c r="K21" s="15"/>
      <c r="L21" s="16"/>
    </row>
    <row r="22" spans="1:12" ht="17" thickBot="1" x14ac:dyDescent="0.25">
      <c r="A22" s="8"/>
      <c r="B22" s="1"/>
      <c r="C22" s="1"/>
      <c r="D22" s="1"/>
      <c r="E22" s="1"/>
      <c r="F22" s="1"/>
      <c r="G22" s="1"/>
      <c r="H22" s="1"/>
      <c r="I22" s="1"/>
      <c r="J22" s="1"/>
      <c r="K22" s="1"/>
      <c r="L22" s="9"/>
    </row>
    <row r="23" spans="1:12" x14ac:dyDescent="0.2">
      <c r="A23" s="4" t="s">
        <v>385</v>
      </c>
      <c r="B23" s="5" t="s">
        <v>387</v>
      </c>
      <c r="C23" s="5"/>
      <c r="D23" s="5"/>
      <c r="E23" s="5"/>
      <c r="F23" s="5"/>
      <c r="G23" s="5"/>
      <c r="H23" s="5"/>
      <c r="I23" s="5"/>
      <c r="J23" s="5"/>
      <c r="K23" s="5"/>
      <c r="L23" s="7"/>
    </row>
    <row r="24" spans="1:12" x14ac:dyDescent="0.2">
      <c r="A24" s="8" t="s">
        <v>271</v>
      </c>
      <c r="B24" s="1" t="s">
        <v>272</v>
      </c>
      <c r="C24" s="1" t="s">
        <v>273</v>
      </c>
      <c r="D24" s="1" t="s">
        <v>274</v>
      </c>
      <c r="E24" s="1" t="s">
        <v>275</v>
      </c>
      <c r="F24" s="1" t="s">
        <v>276</v>
      </c>
      <c r="G24" s="1" t="s">
        <v>277</v>
      </c>
      <c r="H24" s="1" t="s">
        <v>278</v>
      </c>
      <c r="I24" s="1" t="s">
        <v>283</v>
      </c>
      <c r="J24" s="1"/>
      <c r="K24" s="1" t="s">
        <v>382</v>
      </c>
      <c r="L24" s="9"/>
    </row>
    <row r="25" spans="1:12" x14ac:dyDescent="0.2">
      <c r="A25" s="8" t="s">
        <v>279</v>
      </c>
      <c r="B25" s="1" t="s">
        <v>280</v>
      </c>
      <c r="C25" s="1">
        <v>1</v>
      </c>
      <c r="D25" s="211">
        <v>187713.99740000002</v>
      </c>
      <c r="E25">
        <v>396000</v>
      </c>
      <c r="F25">
        <v>360</v>
      </c>
      <c r="G25">
        <v>401</v>
      </c>
      <c r="H25" t="s">
        <v>274</v>
      </c>
      <c r="I25">
        <f>D25/D31</f>
        <v>0.10913604500000001</v>
      </c>
      <c r="J25" s="1" t="s">
        <v>267</v>
      </c>
      <c r="K25" s="79">
        <f>I25*10</f>
        <v>1.0913604500000003</v>
      </c>
      <c r="L25" s="234"/>
    </row>
    <row r="26" spans="1:12" x14ac:dyDescent="0.2">
      <c r="A26" s="8" t="s">
        <v>279</v>
      </c>
      <c r="B26" s="1" t="s">
        <v>280</v>
      </c>
      <c r="C26" s="1">
        <v>2</v>
      </c>
      <c r="D26" s="211">
        <v>719200</v>
      </c>
      <c r="E26">
        <v>968000</v>
      </c>
      <c r="F26">
        <v>407</v>
      </c>
      <c r="G26">
        <v>376</v>
      </c>
      <c r="H26" t="s">
        <v>274</v>
      </c>
      <c r="I26">
        <f>D26/D32</f>
        <v>0.57999999999999996</v>
      </c>
      <c r="J26" s="1" t="s">
        <v>268</v>
      </c>
      <c r="K26" s="79">
        <f t="shared" ref="K26:K28" si="2">I26*10</f>
        <v>5.8</v>
      </c>
      <c r="L26" s="234"/>
    </row>
    <row r="27" spans="1:12" x14ac:dyDescent="0.2">
      <c r="A27" s="8" t="s">
        <v>279</v>
      </c>
      <c r="B27" s="1" t="s">
        <v>280</v>
      </c>
      <c r="C27" s="1">
        <v>3</v>
      </c>
      <c r="D27" s="211">
        <v>289913.04426</v>
      </c>
      <c r="E27">
        <v>340000</v>
      </c>
      <c r="F27">
        <v>288</v>
      </c>
      <c r="G27">
        <v>394</v>
      </c>
      <c r="H27" t="s">
        <v>274</v>
      </c>
      <c r="I27">
        <f t="shared" ref="I27:I28" si="3">D27/D33</f>
        <v>0.197219758</v>
      </c>
      <c r="J27" s="1" t="s">
        <v>222</v>
      </c>
      <c r="K27" s="79">
        <f t="shared" si="2"/>
        <v>1.97219758</v>
      </c>
      <c r="L27" s="234"/>
    </row>
    <row r="28" spans="1:12" ht="17" thickBot="1" x14ac:dyDescent="0.25">
      <c r="A28" s="8" t="s">
        <v>279</v>
      </c>
      <c r="B28" s="1" t="s">
        <v>280</v>
      </c>
      <c r="C28" s="1">
        <v>4</v>
      </c>
      <c r="D28" s="211">
        <v>588857.88639999996</v>
      </c>
      <c r="E28">
        <v>422000</v>
      </c>
      <c r="F28">
        <v>451</v>
      </c>
      <c r="G28">
        <v>372</v>
      </c>
      <c r="H28" t="s">
        <v>274</v>
      </c>
      <c r="I28">
        <f t="shared" si="3"/>
        <v>0.18287511999999997</v>
      </c>
      <c r="J28" s="1" t="s">
        <v>223</v>
      </c>
      <c r="K28" s="79">
        <f t="shared" si="2"/>
        <v>1.8287511999999997</v>
      </c>
      <c r="L28" s="234"/>
    </row>
    <row r="29" spans="1:12" x14ac:dyDescent="0.2">
      <c r="A29" s="4" t="s">
        <v>289</v>
      </c>
      <c r="B29" s="5" t="s">
        <v>386</v>
      </c>
      <c r="C29" s="5"/>
      <c r="D29" s="5"/>
      <c r="E29" s="5"/>
      <c r="F29" s="5"/>
      <c r="G29" s="5"/>
      <c r="H29" s="5"/>
      <c r="I29" s="5"/>
      <c r="J29" s="5"/>
      <c r="K29" s="5"/>
      <c r="L29" s="7"/>
    </row>
    <row r="30" spans="1:12" x14ac:dyDescent="0.2">
      <c r="A30" s="202" t="s">
        <v>271</v>
      </c>
      <c r="B30" s="203" t="s">
        <v>272</v>
      </c>
      <c r="C30" s="203" t="s">
        <v>273</v>
      </c>
      <c r="D30" s="1" t="s">
        <v>274</v>
      </c>
      <c r="E30" s="1" t="s">
        <v>275</v>
      </c>
      <c r="F30" s="1" t="s">
        <v>276</v>
      </c>
      <c r="G30" s="1" t="s">
        <v>277</v>
      </c>
      <c r="H30" s="1" t="s">
        <v>278</v>
      </c>
      <c r="I30" s="1"/>
      <c r="J30" s="1"/>
      <c r="K30" s="1"/>
      <c r="L30" s="9"/>
    </row>
    <row r="31" spans="1:12" x14ac:dyDescent="0.2">
      <c r="A31" s="8" t="s">
        <v>282</v>
      </c>
      <c r="B31" s="203" t="s">
        <v>280</v>
      </c>
      <c r="C31" s="203">
        <v>1</v>
      </c>
      <c r="D31" s="1">
        <v>1720000</v>
      </c>
      <c r="E31" s="1">
        <v>1850000</v>
      </c>
      <c r="F31" s="1">
        <v>360</v>
      </c>
      <c r="G31" s="1">
        <v>375</v>
      </c>
      <c r="H31" s="1" t="s">
        <v>274</v>
      </c>
      <c r="I31" s="1"/>
      <c r="J31" s="1"/>
      <c r="K31" s="1"/>
      <c r="L31" s="9"/>
    </row>
    <row r="32" spans="1:12" x14ac:dyDescent="0.2">
      <c r="A32" s="8" t="s">
        <v>282</v>
      </c>
      <c r="B32" s="203" t="s">
        <v>280</v>
      </c>
      <c r="C32" s="203">
        <v>2</v>
      </c>
      <c r="D32" s="1">
        <v>1240000</v>
      </c>
      <c r="E32" s="1">
        <v>1350000</v>
      </c>
      <c r="F32" s="1">
        <v>296</v>
      </c>
      <c r="G32" s="1">
        <v>372</v>
      </c>
      <c r="H32" s="1" t="s">
        <v>274</v>
      </c>
      <c r="I32" s="1"/>
      <c r="J32" s="1"/>
      <c r="K32" s="1"/>
      <c r="L32" s="9"/>
    </row>
    <row r="33" spans="1:12" x14ac:dyDescent="0.2">
      <c r="A33" s="8" t="s">
        <v>282</v>
      </c>
      <c r="B33" s="203" t="s">
        <v>280</v>
      </c>
      <c r="C33" s="203">
        <v>3</v>
      </c>
      <c r="D33" s="1">
        <v>1470000</v>
      </c>
      <c r="E33" s="1">
        <v>1580000</v>
      </c>
      <c r="F33" s="1">
        <v>288</v>
      </c>
      <c r="G33" s="1">
        <v>362</v>
      </c>
      <c r="H33" s="1" t="s">
        <v>274</v>
      </c>
      <c r="I33" s="1"/>
      <c r="J33" s="1"/>
      <c r="K33" s="1"/>
      <c r="L33" s="9"/>
    </row>
    <row r="34" spans="1:12" ht="17" thickBot="1" x14ac:dyDescent="0.25">
      <c r="A34" s="14" t="s">
        <v>282</v>
      </c>
      <c r="B34" s="206" t="s">
        <v>280</v>
      </c>
      <c r="C34" s="206">
        <v>4</v>
      </c>
      <c r="D34" s="15">
        <v>3220000</v>
      </c>
      <c r="E34" s="15">
        <v>3350000</v>
      </c>
      <c r="F34" s="15">
        <v>369</v>
      </c>
      <c r="G34" s="15">
        <v>367</v>
      </c>
      <c r="H34" s="15" t="s">
        <v>274</v>
      </c>
      <c r="I34" s="15"/>
      <c r="J34" s="15"/>
      <c r="K34" s="15"/>
      <c r="L34" s="16"/>
    </row>
    <row r="35" spans="1:12" ht="17" thickBot="1" x14ac:dyDescent="0.25">
      <c r="A35" s="8"/>
      <c r="B35" s="1"/>
      <c r="C35" s="1"/>
      <c r="D35" s="1"/>
      <c r="E35" s="1"/>
      <c r="F35" s="1"/>
      <c r="G35" s="1"/>
      <c r="H35" s="1"/>
      <c r="I35" s="1"/>
      <c r="J35" s="1"/>
      <c r="K35" s="1"/>
      <c r="L35" s="9"/>
    </row>
    <row r="36" spans="1:12" x14ac:dyDescent="0.2">
      <c r="A36" s="4" t="s">
        <v>381</v>
      </c>
      <c r="B36" s="5" t="s">
        <v>388</v>
      </c>
      <c r="C36" s="5"/>
      <c r="D36" s="5"/>
      <c r="E36" s="5"/>
      <c r="F36" s="5"/>
      <c r="G36" s="5"/>
      <c r="H36" s="5"/>
      <c r="I36" s="5"/>
      <c r="J36" s="5"/>
      <c r="K36" s="5"/>
      <c r="L36" s="7"/>
    </row>
    <row r="37" spans="1:12" x14ac:dyDescent="0.2">
      <c r="A37" s="8" t="s">
        <v>271</v>
      </c>
      <c r="B37" s="1" t="s">
        <v>272</v>
      </c>
      <c r="C37" s="1" t="s">
        <v>273</v>
      </c>
      <c r="D37" s="1" t="s">
        <v>274</v>
      </c>
      <c r="E37" s="1" t="s">
        <v>275</v>
      </c>
      <c r="F37" s="1" t="s">
        <v>276</v>
      </c>
      <c r="G37" s="1" t="s">
        <v>277</v>
      </c>
      <c r="H37" s="1" t="s">
        <v>278</v>
      </c>
      <c r="I37" s="1" t="s">
        <v>283</v>
      </c>
      <c r="J37" s="1"/>
      <c r="K37" s="1" t="s">
        <v>382</v>
      </c>
      <c r="L37" s="9"/>
    </row>
    <row r="38" spans="1:12" x14ac:dyDescent="0.2">
      <c r="A38" s="8" t="s">
        <v>279</v>
      </c>
      <c r="B38" s="1" t="s">
        <v>280</v>
      </c>
      <c r="C38">
        <v>1</v>
      </c>
      <c r="D38" s="211">
        <v>615989.19798000006</v>
      </c>
      <c r="E38">
        <v>475000</v>
      </c>
      <c r="F38">
        <v>700</v>
      </c>
      <c r="G38">
        <v>134</v>
      </c>
      <c r="H38" t="s">
        <v>274</v>
      </c>
      <c r="I38">
        <f>D38/D44</f>
        <v>0.11557020600000001</v>
      </c>
      <c r="J38" s="53">
        <f>I38*10</f>
        <v>1.1557020600000001</v>
      </c>
      <c r="K38" s="79">
        <f>I38*10</f>
        <v>1.1557020600000001</v>
      </c>
      <c r="L38" s="9"/>
    </row>
    <row r="39" spans="1:12" x14ac:dyDescent="0.2">
      <c r="A39" s="8" t="s">
        <v>279</v>
      </c>
      <c r="B39" s="1" t="s">
        <v>280</v>
      </c>
      <c r="C39">
        <v>2</v>
      </c>
      <c r="D39" s="211">
        <v>1805198.6421300001</v>
      </c>
      <c r="E39">
        <v>2450000</v>
      </c>
      <c r="F39">
        <v>901</v>
      </c>
      <c r="G39">
        <v>140</v>
      </c>
      <c r="H39" t="s">
        <v>274</v>
      </c>
      <c r="I39">
        <f t="shared" ref="I39:I41" si="4">D39/D45</f>
        <v>0.356054959</v>
      </c>
      <c r="J39" s="53">
        <f t="shared" ref="J39:J41" si="5">I39*10</f>
        <v>3.5605495899999999</v>
      </c>
      <c r="K39" s="79">
        <f t="shared" ref="K39:K41" si="6">I39*10</f>
        <v>3.5605495899999999</v>
      </c>
      <c r="L39" s="9"/>
    </row>
    <row r="40" spans="1:12" x14ac:dyDescent="0.2">
      <c r="A40" s="8" t="s">
        <v>279</v>
      </c>
      <c r="B40" s="1" t="s">
        <v>280</v>
      </c>
      <c r="C40">
        <v>3</v>
      </c>
      <c r="D40" s="211">
        <v>869473.20724000002</v>
      </c>
      <c r="E40">
        <v>106000</v>
      </c>
      <c r="F40">
        <v>800</v>
      </c>
      <c r="G40">
        <v>123</v>
      </c>
      <c r="H40" t="s">
        <v>274</v>
      </c>
      <c r="I40">
        <f t="shared" si="4"/>
        <v>0.29776479700000003</v>
      </c>
      <c r="J40" s="53">
        <f t="shared" si="5"/>
        <v>2.9776479700000005</v>
      </c>
      <c r="K40" s="79">
        <f t="shared" si="6"/>
        <v>2.9776479700000005</v>
      </c>
      <c r="L40" s="9"/>
    </row>
    <row r="41" spans="1:12" ht="17" thickBot="1" x14ac:dyDescent="0.25">
      <c r="A41" s="8" t="s">
        <v>279</v>
      </c>
      <c r="B41" s="1" t="s">
        <v>280</v>
      </c>
      <c r="C41">
        <v>4</v>
      </c>
      <c r="D41" s="211">
        <v>1053204.2774399999</v>
      </c>
      <c r="E41">
        <v>406000</v>
      </c>
      <c r="F41">
        <v>833</v>
      </c>
      <c r="G41">
        <v>129</v>
      </c>
      <c r="H41" t="s">
        <v>274</v>
      </c>
      <c r="I41">
        <f t="shared" si="4"/>
        <v>0.31345365399999997</v>
      </c>
      <c r="J41" s="53">
        <f t="shared" si="5"/>
        <v>3.1345365399999996</v>
      </c>
      <c r="K41" s="79">
        <f t="shared" si="6"/>
        <v>3.1345365399999996</v>
      </c>
      <c r="L41" s="9"/>
    </row>
    <row r="42" spans="1:12" x14ac:dyDescent="0.2">
      <c r="A42" s="4" t="s">
        <v>289</v>
      </c>
      <c r="B42" s="5" t="s">
        <v>281</v>
      </c>
      <c r="C42" s="5"/>
      <c r="D42" s="5"/>
      <c r="E42" s="5"/>
      <c r="F42" s="5"/>
      <c r="G42" s="5"/>
      <c r="H42" s="5"/>
      <c r="I42" s="5"/>
      <c r="J42" s="5"/>
      <c r="K42" s="5"/>
      <c r="L42" s="7"/>
    </row>
    <row r="43" spans="1:12" x14ac:dyDescent="0.2">
      <c r="A43" s="8" t="s">
        <v>271</v>
      </c>
      <c r="B43" s="1" t="s">
        <v>272</v>
      </c>
      <c r="C43" s="1" t="s">
        <v>273</v>
      </c>
      <c r="D43" s="1" t="s">
        <v>274</v>
      </c>
      <c r="E43" s="1" t="s">
        <v>275</v>
      </c>
      <c r="F43" s="1" t="s">
        <v>276</v>
      </c>
      <c r="G43" s="1" t="s">
        <v>277</v>
      </c>
      <c r="H43" s="1" t="s">
        <v>278</v>
      </c>
      <c r="I43" s="1"/>
      <c r="J43" s="1"/>
      <c r="K43" s="1"/>
      <c r="L43" s="9"/>
    </row>
    <row r="44" spans="1:12" x14ac:dyDescent="0.2">
      <c r="A44" s="8" t="s">
        <v>282</v>
      </c>
      <c r="B44" s="1" t="s">
        <v>280</v>
      </c>
      <c r="C44" s="1">
        <v>1</v>
      </c>
      <c r="D44" s="1">
        <v>5330000</v>
      </c>
      <c r="E44" s="1">
        <v>5460000</v>
      </c>
      <c r="F44" s="1">
        <v>1121</v>
      </c>
      <c r="G44" s="1">
        <v>119</v>
      </c>
      <c r="H44" s="1" t="s">
        <v>274</v>
      </c>
      <c r="I44" s="1"/>
      <c r="J44" s="1"/>
      <c r="K44" s="1"/>
      <c r="L44" s="9"/>
    </row>
    <row r="45" spans="1:12" x14ac:dyDescent="0.2">
      <c r="A45" s="8" t="s">
        <v>282</v>
      </c>
      <c r="B45" s="1" t="s">
        <v>280</v>
      </c>
      <c r="C45" s="1">
        <v>2</v>
      </c>
      <c r="D45" s="1">
        <v>5070000</v>
      </c>
      <c r="E45" s="1">
        <v>5220000</v>
      </c>
      <c r="F45" s="1">
        <v>1196</v>
      </c>
      <c r="G45" s="1">
        <v>123</v>
      </c>
      <c r="H45" s="1" t="s">
        <v>274</v>
      </c>
      <c r="I45" s="1"/>
      <c r="J45" s="1"/>
      <c r="K45" s="1"/>
      <c r="L45" s="9"/>
    </row>
    <row r="46" spans="1:12" x14ac:dyDescent="0.2">
      <c r="A46" s="8" t="s">
        <v>282</v>
      </c>
      <c r="B46" s="1" t="s">
        <v>280</v>
      </c>
      <c r="C46" s="1">
        <v>3</v>
      </c>
      <c r="D46" s="1">
        <v>2920000</v>
      </c>
      <c r="E46" s="1">
        <v>3050000</v>
      </c>
      <c r="F46" s="1">
        <v>990</v>
      </c>
      <c r="G46" s="1">
        <v>128</v>
      </c>
      <c r="H46" s="1" t="s">
        <v>274</v>
      </c>
      <c r="I46" s="1"/>
      <c r="J46" s="1"/>
      <c r="K46" s="1"/>
      <c r="L46" s="9"/>
    </row>
    <row r="47" spans="1:12" ht="17" thickBot="1" x14ac:dyDescent="0.25">
      <c r="A47" s="14" t="s">
        <v>282</v>
      </c>
      <c r="B47" s="15" t="s">
        <v>280</v>
      </c>
      <c r="C47" s="15">
        <v>4</v>
      </c>
      <c r="D47" s="15">
        <v>3360000</v>
      </c>
      <c r="E47" s="15">
        <v>3470000</v>
      </c>
      <c r="F47" s="15">
        <v>924</v>
      </c>
      <c r="G47" s="15">
        <v>119</v>
      </c>
      <c r="H47" s="15" t="s">
        <v>274</v>
      </c>
      <c r="I47" s="15"/>
      <c r="J47" s="15"/>
      <c r="K47" s="15"/>
      <c r="L47" s="16"/>
    </row>
    <row r="48" spans="1:12" ht="17" thickBot="1" x14ac:dyDescent="0.25">
      <c r="A48" s="8"/>
      <c r="B48" s="1"/>
      <c r="C48" s="1"/>
      <c r="D48" s="1"/>
      <c r="E48" s="1"/>
      <c r="F48" s="1"/>
      <c r="G48" s="1"/>
      <c r="H48" s="1"/>
      <c r="I48" s="1"/>
      <c r="J48" s="1"/>
      <c r="K48" s="1"/>
      <c r="L48" s="9"/>
    </row>
    <row r="49" spans="1:12" x14ac:dyDescent="0.2">
      <c r="A49" s="4" t="s">
        <v>389</v>
      </c>
      <c r="B49" s="5" t="s">
        <v>380</v>
      </c>
      <c r="C49" s="5"/>
      <c r="D49" s="5"/>
      <c r="E49" s="5"/>
      <c r="F49" s="5"/>
      <c r="G49" s="5"/>
      <c r="H49" s="5"/>
      <c r="I49" s="5"/>
      <c r="J49" s="5"/>
      <c r="K49" s="5"/>
      <c r="L49" s="7"/>
    </row>
    <row r="50" spans="1:12" x14ac:dyDescent="0.2">
      <c r="A50" s="8" t="s">
        <v>271</v>
      </c>
      <c r="B50" s="1" t="s">
        <v>272</v>
      </c>
      <c r="C50" s="1" t="s">
        <v>273</v>
      </c>
      <c r="D50" s="1" t="s">
        <v>274</v>
      </c>
      <c r="E50" s="1" t="s">
        <v>275</v>
      </c>
      <c r="F50" s="1" t="s">
        <v>276</v>
      </c>
      <c r="G50" s="1" t="s">
        <v>277</v>
      </c>
      <c r="H50" s="1" t="s">
        <v>278</v>
      </c>
      <c r="I50" s="1" t="s">
        <v>283</v>
      </c>
      <c r="J50" s="1"/>
      <c r="K50" s="1" t="s">
        <v>382</v>
      </c>
      <c r="L50" s="9"/>
    </row>
    <row r="51" spans="1:12" x14ac:dyDescent="0.2">
      <c r="A51" s="8" t="s">
        <v>279</v>
      </c>
      <c r="B51" s="1" t="s">
        <v>280</v>
      </c>
      <c r="C51">
        <v>1</v>
      </c>
      <c r="D51">
        <v>92028</v>
      </c>
      <c r="E51">
        <v>161000</v>
      </c>
      <c r="F51">
        <v>624</v>
      </c>
      <c r="G51">
        <v>119</v>
      </c>
      <c r="H51" t="s">
        <v>274</v>
      </c>
      <c r="I51">
        <f>D51/D57</f>
        <v>8.4429357798165142E-2</v>
      </c>
      <c r="J51" s="1" t="s">
        <v>267</v>
      </c>
      <c r="K51" s="20">
        <f>I51*10</f>
        <v>0.84429357798165139</v>
      </c>
      <c r="L51" s="9"/>
    </row>
    <row r="52" spans="1:12" x14ac:dyDescent="0.2">
      <c r="A52" s="8" t="s">
        <v>279</v>
      </c>
      <c r="B52" s="1" t="s">
        <v>280</v>
      </c>
      <c r="C52">
        <v>2</v>
      </c>
      <c r="D52" s="211">
        <v>296993.73886800004</v>
      </c>
      <c r="E52">
        <v>518000</v>
      </c>
      <c r="F52">
        <v>990</v>
      </c>
      <c r="G52">
        <v>100</v>
      </c>
      <c r="H52" t="s">
        <v>274</v>
      </c>
      <c r="I52">
        <f t="shared" ref="I52:I54" si="7">D52/D58</f>
        <v>0.49008867800000006</v>
      </c>
      <c r="J52" s="1" t="s">
        <v>268</v>
      </c>
      <c r="K52" s="20">
        <f t="shared" ref="K52:K54" si="8">I52*10</f>
        <v>4.9008867800000004</v>
      </c>
      <c r="L52" s="9"/>
    </row>
    <row r="53" spans="1:12" x14ac:dyDescent="0.2">
      <c r="A53" s="8" t="s">
        <v>279</v>
      </c>
      <c r="B53" s="1" t="s">
        <v>280</v>
      </c>
      <c r="C53">
        <v>3</v>
      </c>
      <c r="D53" s="211">
        <v>15963.645439</v>
      </c>
      <c r="E53">
        <v>106000</v>
      </c>
      <c r="F53">
        <v>836</v>
      </c>
      <c r="G53">
        <v>98</v>
      </c>
      <c r="H53" t="s">
        <v>274</v>
      </c>
      <c r="I53">
        <f t="shared" si="7"/>
        <v>0.13414828100000001</v>
      </c>
      <c r="J53" s="1" t="s">
        <v>222</v>
      </c>
      <c r="K53" s="20">
        <f t="shared" si="8"/>
        <v>1.34148281</v>
      </c>
      <c r="L53" s="9"/>
    </row>
    <row r="54" spans="1:12" ht="17" thickBot="1" x14ac:dyDescent="0.25">
      <c r="A54" s="8" t="s">
        <v>279</v>
      </c>
      <c r="B54" s="15" t="s">
        <v>280</v>
      </c>
      <c r="C54">
        <v>4</v>
      </c>
      <c r="D54" s="211">
        <v>45494.761755</v>
      </c>
      <c r="E54">
        <v>134000</v>
      </c>
      <c r="F54">
        <v>799</v>
      </c>
      <c r="G54">
        <v>96</v>
      </c>
      <c r="H54" t="s">
        <v>274</v>
      </c>
      <c r="I54">
        <f t="shared" si="7"/>
        <v>0.172983885</v>
      </c>
      <c r="J54" s="15" t="s">
        <v>223</v>
      </c>
      <c r="K54" s="26">
        <f t="shared" si="8"/>
        <v>1.7298388500000001</v>
      </c>
      <c r="L54" s="16"/>
    </row>
    <row r="55" spans="1:12" x14ac:dyDescent="0.2">
      <c r="A55" s="4" t="s">
        <v>390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7"/>
    </row>
    <row r="56" spans="1:12" x14ac:dyDescent="0.2">
      <c r="A56" s="8" t="s">
        <v>271</v>
      </c>
      <c r="B56" s="1" t="s">
        <v>272</v>
      </c>
      <c r="C56" s="1" t="s">
        <v>273</v>
      </c>
      <c r="D56" s="1" t="s">
        <v>274</v>
      </c>
      <c r="E56" s="1" t="s">
        <v>275</v>
      </c>
      <c r="F56" s="1" t="s">
        <v>276</v>
      </c>
      <c r="G56" s="1" t="s">
        <v>277</v>
      </c>
      <c r="H56" s="1" t="s">
        <v>278</v>
      </c>
      <c r="I56" s="1"/>
      <c r="J56" s="1"/>
      <c r="K56" s="1"/>
      <c r="L56" s="9"/>
    </row>
    <row r="57" spans="1:12" x14ac:dyDescent="0.2">
      <c r="A57" s="8" t="s">
        <v>282</v>
      </c>
      <c r="B57" s="1" t="s">
        <v>280</v>
      </c>
      <c r="C57" s="1">
        <v>1</v>
      </c>
      <c r="D57" s="1">
        <v>1090000</v>
      </c>
      <c r="E57" s="1">
        <v>1200000</v>
      </c>
      <c r="F57" s="1">
        <v>1060</v>
      </c>
      <c r="G57" s="1">
        <v>113</v>
      </c>
      <c r="H57" s="1" t="s">
        <v>274</v>
      </c>
      <c r="I57" s="1"/>
      <c r="J57" s="1"/>
      <c r="K57" s="1"/>
      <c r="L57" s="9"/>
    </row>
    <row r="58" spans="1:12" x14ac:dyDescent="0.2">
      <c r="A58" s="8" t="s">
        <v>282</v>
      </c>
      <c r="B58" s="1" t="s">
        <v>280</v>
      </c>
      <c r="C58" s="1">
        <v>2</v>
      </c>
      <c r="D58" s="1">
        <v>606000</v>
      </c>
      <c r="E58" s="1">
        <v>720000</v>
      </c>
      <c r="F58" s="1">
        <v>1127</v>
      </c>
      <c r="G58" s="1">
        <v>102</v>
      </c>
      <c r="H58" s="1" t="s">
        <v>274</v>
      </c>
      <c r="I58" s="1"/>
      <c r="J58" s="1"/>
      <c r="K58" s="1"/>
      <c r="L58" s="9"/>
    </row>
    <row r="59" spans="1:12" x14ac:dyDescent="0.2">
      <c r="A59" s="8" t="s">
        <v>282</v>
      </c>
      <c r="B59" s="1" t="s">
        <v>280</v>
      </c>
      <c r="C59" s="1">
        <v>3</v>
      </c>
      <c r="D59" s="1">
        <v>119000</v>
      </c>
      <c r="E59" s="1">
        <v>210000</v>
      </c>
      <c r="F59" s="1">
        <v>920</v>
      </c>
      <c r="G59" s="1">
        <v>98</v>
      </c>
      <c r="H59" s="1" t="s">
        <v>274</v>
      </c>
      <c r="I59" s="1"/>
      <c r="J59" s="1"/>
      <c r="K59" s="1"/>
      <c r="L59" s="9"/>
    </row>
    <row r="60" spans="1:12" ht="17" thickBot="1" x14ac:dyDescent="0.25">
      <c r="A60" s="14" t="s">
        <v>282</v>
      </c>
      <c r="B60" s="15" t="s">
        <v>280</v>
      </c>
      <c r="C60" s="15">
        <v>4</v>
      </c>
      <c r="D60" s="15">
        <v>263000</v>
      </c>
      <c r="E60" s="15">
        <v>360000</v>
      </c>
      <c r="F60" s="15">
        <v>1029</v>
      </c>
      <c r="G60" s="15">
        <v>94</v>
      </c>
      <c r="H60" s="15" t="s">
        <v>274</v>
      </c>
      <c r="I60" s="15"/>
      <c r="J60" s="15"/>
      <c r="K60" s="15"/>
      <c r="L60" s="16"/>
    </row>
    <row r="61" spans="1:12" ht="17" thickBot="1" x14ac:dyDescent="0.25">
      <c r="A61" s="8"/>
      <c r="B61" s="1"/>
      <c r="C61" s="1"/>
      <c r="D61" s="1"/>
      <c r="E61" s="1"/>
      <c r="F61" s="1"/>
      <c r="G61" s="1"/>
      <c r="H61" s="1"/>
      <c r="I61" s="1"/>
      <c r="J61" s="1"/>
      <c r="K61" s="1"/>
      <c r="L61" s="9"/>
    </row>
    <row r="62" spans="1:12" x14ac:dyDescent="0.2">
      <c r="A62" s="4" t="s">
        <v>394</v>
      </c>
      <c r="B62" s="5" t="s">
        <v>393</v>
      </c>
      <c r="C62" s="5"/>
      <c r="D62" s="5"/>
      <c r="E62" s="5"/>
      <c r="F62" s="5"/>
      <c r="G62" s="5"/>
      <c r="H62" s="5"/>
      <c r="I62" s="5"/>
      <c r="J62" s="5"/>
      <c r="K62" s="5"/>
      <c r="L62" s="7"/>
    </row>
    <row r="63" spans="1:12" x14ac:dyDescent="0.2">
      <c r="A63" s="8" t="s">
        <v>271</v>
      </c>
      <c r="B63" s="1" t="s">
        <v>272</v>
      </c>
      <c r="C63" s="1" t="s">
        <v>273</v>
      </c>
      <c r="D63" s="1" t="s">
        <v>274</v>
      </c>
      <c r="E63" s="1" t="s">
        <v>275</v>
      </c>
      <c r="F63" s="1" t="s">
        <v>276</v>
      </c>
      <c r="G63" s="1" t="s">
        <v>277</v>
      </c>
      <c r="H63" s="1" t="s">
        <v>278</v>
      </c>
      <c r="I63" s="1" t="s">
        <v>283</v>
      </c>
      <c r="J63" s="1"/>
      <c r="K63" s="1" t="s">
        <v>382</v>
      </c>
      <c r="L63" s="9" t="s">
        <v>284</v>
      </c>
    </row>
    <row r="64" spans="1:12" x14ac:dyDescent="0.2">
      <c r="A64" s="202" t="s">
        <v>279</v>
      </c>
      <c r="B64" s="1" t="s">
        <v>280</v>
      </c>
      <c r="C64">
        <v>1</v>
      </c>
      <c r="D64">
        <v>209000</v>
      </c>
      <c r="E64">
        <v>322000</v>
      </c>
      <c r="F64">
        <v>1058</v>
      </c>
      <c r="G64">
        <v>107</v>
      </c>
      <c r="H64" t="s">
        <v>274</v>
      </c>
      <c r="I64" s="228">
        <f>D64/D70</f>
        <v>0.15714285714285714</v>
      </c>
      <c r="J64" s="1" t="s">
        <v>267</v>
      </c>
      <c r="K64" s="20">
        <f>I64*10</f>
        <v>1.5714285714285714</v>
      </c>
      <c r="L64" s="21">
        <f>K64/K64</f>
        <v>1</v>
      </c>
    </row>
    <row r="65" spans="1:15" x14ac:dyDescent="0.2">
      <c r="A65" s="202" t="s">
        <v>279</v>
      </c>
      <c r="B65" s="1" t="s">
        <v>280</v>
      </c>
      <c r="C65">
        <v>2</v>
      </c>
      <c r="D65" s="211">
        <v>694481.6221581857</v>
      </c>
      <c r="E65">
        <v>744000</v>
      </c>
      <c r="F65">
        <v>792</v>
      </c>
      <c r="G65">
        <v>107</v>
      </c>
      <c r="H65" t="s">
        <v>274</v>
      </c>
      <c r="I65" s="228">
        <f t="shared" ref="I65:I67" si="9">D65/D71</f>
        <v>0.69517679895714279</v>
      </c>
      <c r="J65" s="1" t="s">
        <v>268</v>
      </c>
      <c r="K65" s="20">
        <f t="shared" ref="K65:K67" si="10">I65*10</f>
        <v>6.9517679895714277</v>
      </c>
      <c r="L65" s="21">
        <f>K65/K64</f>
        <v>4.4238523569999995</v>
      </c>
    </row>
    <row r="66" spans="1:15" x14ac:dyDescent="0.2">
      <c r="A66" s="202" t="s">
        <v>279</v>
      </c>
      <c r="B66" s="1" t="s">
        <v>280</v>
      </c>
      <c r="C66">
        <v>3</v>
      </c>
      <c r="D66" s="211">
        <v>20946.745558828574</v>
      </c>
      <c r="E66">
        <v>86000</v>
      </c>
      <c r="F66">
        <v>748</v>
      </c>
      <c r="G66">
        <v>109</v>
      </c>
      <c r="H66" t="s">
        <v>274</v>
      </c>
      <c r="I66" s="228">
        <f t="shared" si="9"/>
        <v>0.1775147928714286</v>
      </c>
      <c r="J66" s="1" t="s">
        <v>222</v>
      </c>
      <c r="K66" s="20">
        <f t="shared" si="10"/>
        <v>1.7751479287142859</v>
      </c>
      <c r="L66" s="21">
        <f>K66/K64</f>
        <v>1.1296395910000001</v>
      </c>
    </row>
    <row r="67" spans="1:15" ht="17" thickBot="1" x14ac:dyDescent="0.25">
      <c r="A67" s="202" t="s">
        <v>279</v>
      </c>
      <c r="B67" s="15" t="s">
        <v>280</v>
      </c>
      <c r="C67">
        <v>4</v>
      </c>
      <c r="D67" s="211">
        <v>365639.05796000001</v>
      </c>
      <c r="E67">
        <v>234000</v>
      </c>
      <c r="F67">
        <v>1056</v>
      </c>
      <c r="G67">
        <v>109</v>
      </c>
      <c r="H67" t="s">
        <v>274</v>
      </c>
      <c r="I67" s="228">
        <f t="shared" si="9"/>
        <v>0.30725971257142859</v>
      </c>
      <c r="J67" s="15" t="s">
        <v>223</v>
      </c>
      <c r="K67" s="26">
        <f t="shared" si="10"/>
        <v>3.0725971257142861</v>
      </c>
      <c r="L67" s="27">
        <f>K67/K64</f>
        <v>1.9552890800000002</v>
      </c>
      <c r="O67" s="211"/>
    </row>
    <row r="68" spans="1:15" x14ac:dyDescent="0.2">
      <c r="A68" s="4" t="s">
        <v>392</v>
      </c>
      <c r="B68" s="5"/>
      <c r="C68" s="5"/>
      <c r="D68" s="5"/>
      <c r="E68" s="5"/>
      <c r="F68" s="5"/>
      <c r="G68" s="5"/>
      <c r="H68" s="5"/>
      <c r="I68" s="5"/>
      <c r="J68" s="5"/>
      <c r="K68" s="5"/>
      <c r="L68" s="7"/>
    </row>
    <row r="69" spans="1:15" x14ac:dyDescent="0.2">
      <c r="A69" s="8" t="s">
        <v>271</v>
      </c>
      <c r="B69" s="1" t="s">
        <v>272</v>
      </c>
      <c r="C69" s="1" t="s">
        <v>273</v>
      </c>
      <c r="D69" s="1" t="s">
        <v>274</v>
      </c>
      <c r="E69" s="1" t="s">
        <v>275</v>
      </c>
      <c r="F69" s="1" t="s">
        <v>276</v>
      </c>
      <c r="G69" s="1" t="s">
        <v>277</v>
      </c>
      <c r="H69" s="1" t="s">
        <v>278</v>
      </c>
      <c r="I69" s="1"/>
      <c r="J69" s="1"/>
      <c r="K69" s="1"/>
      <c r="L69" s="9"/>
    </row>
    <row r="70" spans="1:15" x14ac:dyDescent="0.2">
      <c r="A70" s="8" t="s">
        <v>282</v>
      </c>
      <c r="B70" s="1" t="s">
        <v>280</v>
      </c>
      <c r="C70" s="1">
        <v>1</v>
      </c>
      <c r="D70" s="1">
        <v>1330000</v>
      </c>
      <c r="E70" s="1">
        <v>1480000</v>
      </c>
      <c r="F70" s="1">
        <v>1404</v>
      </c>
      <c r="G70" s="1">
        <v>107</v>
      </c>
      <c r="H70" s="1" t="s">
        <v>274</v>
      </c>
      <c r="I70" s="1"/>
      <c r="J70" s="1"/>
      <c r="K70" s="1"/>
      <c r="L70" s="9"/>
    </row>
    <row r="71" spans="1:15" x14ac:dyDescent="0.2">
      <c r="A71" s="8" t="s">
        <v>282</v>
      </c>
      <c r="B71" s="1" t="s">
        <v>280</v>
      </c>
      <c r="C71" s="1">
        <v>2</v>
      </c>
      <c r="D71" s="1">
        <v>999000</v>
      </c>
      <c r="E71" s="1">
        <v>1090000</v>
      </c>
      <c r="F71" s="1">
        <v>792</v>
      </c>
      <c r="G71" s="1">
        <v>109</v>
      </c>
      <c r="H71" s="1" t="s">
        <v>274</v>
      </c>
      <c r="I71" s="1"/>
      <c r="J71" s="1"/>
      <c r="K71" s="1"/>
      <c r="L71" s="9"/>
    </row>
    <row r="72" spans="1:15" x14ac:dyDescent="0.2">
      <c r="A72" s="8" t="s">
        <v>282</v>
      </c>
      <c r="B72" s="1" t="s">
        <v>280</v>
      </c>
      <c r="C72" s="1">
        <v>3</v>
      </c>
      <c r="D72" s="1">
        <v>118000</v>
      </c>
      <c r="E72" s="1">
        <v>201000</v>
      </c>
      <c r="F72" s="1">
        <v>748</v>
      </c>
      <c r="G72" s="1">
        <v>111</v>
      </c>
      <c r="H72" s="1" t="s">
        <v>274</v>
      </c>
      <c r="I72" s="1"/>
      <c r="J72" s="1"/>
      <c r="K72" s="1"/>
      <c r="L72" s="9"/>
    </row>
    <row r="73" spans="1:15" ht="17" thickBot="1" x14ac:dyDescent="0.25">
      <c r="A73" s="14" t="s">
        <v>282</v>
      </c>
      <c r="B73" s="15" t="s">
        <v>280</v>
      </c>
      <c r="C73" s="15">
        <v>4</v>
      </c>
      <c r="D73" s="15">
        <v>1190000</v>
      </c>
      <c r="E73" s="15">
        <v>1290000</v>
      </c>
      <c r="F73" s="15">
        <v>833</v>
      </c>
      <c r="G73" s="15">
        <v>111</v>
      </c>
      <c r="H73" s="15" t="s">
        <v>274</v>
      </c>
      <c r="I73" s="15"/>
      <c r="J73" s="15"/>
      <c r="K73" s="15"/>
      <c r="L73" s="16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6CA21-6725-9946-A9D0-98575FF090B5}">
  <dimension ref="A1:M32"/>
  <sheetViews>
    <sheetView workbookViewId="0">
      <selection activeCell="B2" sqref="B2:K32"/>
    </sheetView>
  </sheetViews>
  <sheetFormatPr baseColWidth="10" defaultRowHeight="16" x14ac:dyDescent="0.2"/>
  <sheetData>
    <row r="1" spans="1:13" ht="17" thickBot="1" x14ac:dyDescent="0.25">
      <c r="A1" t="s">
        <v>417</v>
      </c>
    </row>
    <row r="2" spans="1:13" ht="17" thickBot="1" x14ac:dyDescent="0.25">
      <c r="B2" s="156" t="s">
        <v>404</v>
      </c>
      <c r="C2" s="124" t="s">
        <v>405</v>
      </c>
      <c r="D2" s="124" t="s">
        <v>406</v>
      </c>
      <c r="E2" s="124" t="s">
        <v>407</v>
      </c>
      <c r="F2" s="124" t="s">
        <v>408</v>
      </c>
      <c r="G2" s="124" t="s">
        <v>409</v>
      </c>
      <c r="H2" s="124" t="s">
        <v>410</v>
      </c>
      <c r="I2" s="127" t="s">
        <v>215</v>
      </c>
      <c r="J2" s="124" t="s">
        <v>372</v>
      </c>
      <c r="K2" s="127" t="s">
        <v>415</v>
      </c>
    </row>
    <row r="3" spans="1:13" x14ac:dyDescent="0.2">
      <c r="B3" s="371" t="s">
        <v>259</v>
      </c>
      <c r="C3" s="242" t="s">
        <v>315</v>
      </c>
      <c r="D3" s="243">
        <v>23.777609388606098</v>
      </c>
      <c r="E3" s="243">
        <v>12.306400374772799</v>
      </c>
      <c r="F3" s="243">
        <v>11.471209013833299</v>
      </c>
      <c r="G3" s="243"/>
      <c r="H3" s="243">
        <v>0.14979997875139972</v>
      </c>
      <c r="I3" s="244">
        <v>0.9013754243906521</v>
      </c>
      <c r="J3" s="115">
        <f>AVERAGE(I3:I7)</f>
        <v>1.0216773741497069</v>
      </c>
      <c r="K3" s="199">
        <f>I3/$J$3</f>
        <v>0.88225054914309287</v>
      </c>
    </row>
    <row r="4" spans="1:13" x14ac:dyDescent="0.2">
      <c r="B4" s="369"/>
      <c r="C4" s="245" t="s">
        <v>315</v>
      </c>
      <c r="D4" s="257">
        <v>22.802675684316601</v>
      </c>
      <c r="E4" s="257">
        <v>11.508564234725901</v>
      </c>
      <c r="F4" s="257">
        <v>11.2941114495907</v>
      </c>
      <c r="G4" s="257"/>
      <c r="H4" s="257">
        <v>-2.7297585491199428E-2</v>
      </c>
      <c r="I4" s="246">
        <v>1.019101385535476</v>
      </c>
      <c r="K4" s="196">
        <f t="shared" ref="K4:K32" si="0">I4/$J$3</f>
        <v>0.99747866725895262</v>
      </c>
    </row>
    <row r="5" spans="1:13" x14ac:dyDescent="0.2">
      <c r="B5" s="369"/>
      <c r="C5" s="245" t="s">
        <v>315</v>
      </c>
      <c r="D5" s="257">
        <v>23.163777354708198</v>
      </c>
      <c r="E5" s="257">
        <v>11.8150707341351</v>
      </c>
      <c r="F5" s="257">
        <v>11.348706620573099</v>
      </c>
      <c r="G5" s="257">
        <v>11.321409035081899</v>
      </c>
      <c r="H5" s="257">
        <v>2.7297585491199428E-2</v>
      </c>
      <c r="I5" s="246">
        <v>0.9812566386361653</v>
      </c>
      <c r="K5" s="196">
        <f t="shared" si="0"/>
        <v>0.96043688884939649</v>
      </c>
    </row>
    <row r="6" spans="1:13" x14ac:dyDescent="0.2">
      <c r="B6" s="369" t="s">
        <v>411</v>
      </c>
      <c r="C6" s="245" t="s">
        <v>187</v>
      </c>
      <c r="D6" s="257">
        <v>25.752422228804999</v>
      </c>
      <c r="E6" s="257">
        <v>12.99</v>
      </c>
      <c r="F6" s="257">
        <f>D6-E6</f>
        <v>12.762422228804999</v>
      </c>
      <c r="G6" s="257">
        <f>AVERAGE(F6:F7)</f>
        <v>13.412739380331551</v>
      </c>
      <c r="H6" s="257">
        <f>F6-$G$6</f>
        <v>-0.65031715152655245</v>
      </c>
      <c r="I6" s="246">
        <f>2^(-H6)</f>
        <v>1.5695131881723705</v>
      </c>
      <c r="K6" s="196">
        <f t="shared" si="0"/>
        <v>1.5362121427800053</v>
      </c>
      <c r="M6" s="197"/>
    </row>
    <row r="7" spans="1:13" ht="17" thickBot="1" x14ac:dyDescent="0.25">
      <c r="B7" s="370"/>
      <c r="C7" s="247" t="s">
        <v>187</v>
      </c>
      <c r="D7" s="248">
        <v>25.586246873623502</v>
      </c>
      <c r="E7" s="248">
        <v>11.5231903417654</v>
      </c>
      <c r="F7" s="248">
        <f t="shared" ref="F7" si="1">D7-E7</f>
        <v>14.063056531858102</v>
      </c>
      <c r="G7" s="248"/>
      <c r="H7" s="248">
        <f>F7-$G$6</f>
        <v>0.65031715152655067</v>
      </c>
      <c r="I7" s="249">
        <f t="shared" ref="I7" si="2">2^(-H7)</f>
        <v>0.63714023401387121</v>
      </c>
      <c r="J7" s="90"/>
      <c r="K7" s="201">
        <f t="shared" si="0"/>
        <v>0.62362175196855318</v>
      </c>
      <c r="M7" s="197"/>
    </row>
    <row r="8" spans="1:13" x14ac:dyDescent="0.2">
      <c r="B8" s="371" t="s">
        <v>259</v>
      </c>
      <c r="C8" s="242" t="s">
        <v>222</v>
      </c>
      <c r="D8" s="243">
        <v>23.570666426968</v>
      </c>
      <c r="E8" s="243">
        <v>12.717153925134999</v>
      </c>
      <c r="F8" s="250">
        <v>10.853512501833</v>
      </c>
      <c r="G8" s="242"/>
      <c r="H8" s="250">
        <v>-0.4678965332488989</v>
      </c>
      <c r="I8" s="251">
        <v>1.3830914333357232</v>
      </c>
      <c r="J8" s="147"/>
      <c r="K8" s="199">
        <f t="shared" si="0"/>
        <v>1.3537457795684316</v>
      </c>
    </row>
    <row r="9" spans="1:13" x14ac:dyDescent="0.2">
      <c r="B9" s="369"/>
      <c r="C9" s="245" t="s">
        <v>222</v>
      </c>
      <c r="D9" s="257">
        <v>30.523963842071801</v>
      </c>
      <c r="E9" s="257">
        <v>20.306363173522701</v>
      </c>
      <c r="F9" s="258">
        <v>10.2176006685491</v>
      </c>
      <c r="G9" s="245"/>
      <c r="H9" s="258">
        <v>-1.1038083665327996</v>
      </c>
      <c r="I9" s="252">
        <v>2.1492128463831213</v>
      </c>
      <c r="K9" s="196">
        <f t="shared" si="0"/>
        <v>2.1036120606779689</v>
      </c>
    </row>
    <row r="10" spans="1:13" x14ac:dyDescent="0.2">
      <c r="B10" s="369"/>
      <c r="C10" t="s">
        <v>222</v>
      </c>
      <c r="D10" s="253">
        <v>23.658208547660799</v>
      </c>
      <c r="E10" s="253">
        <v>13.964003747728</v>
      </c>
      <c r="F10" s="253">
        <f>D10-E10</f>
        <v>9.6942047999327983</v>
      </c>
      <c r="G10" s="253"/>
      <c r="H10" s="253">
        <f>F10-$G$5</f>
        <v>-1.627204235149101</v>
      </c>
      <c r="I10" s="254">
        <f t="shared" ref="I10:I12" si="3">2^(-H10)</f>
        <v>3.0891378152641429</v>
      </c>
      <c r="K10" s="196">
        <f>I10/$J$3</f>
        <v>3.0235942318239983</v>
      </c>
    </row>
    <row r="11" spans="1:13" x14ac:dyDescent="0.2">
      <c r="B11" s="369" t="s">
        <v>411</v>
      </c>
      <c r="C11" t="s">
        <v>222</v>
      </c>
      <c r="D11" s="253">
        <v>24.0833484066947</v>
      </c>
      <c r="E11" s="253">
        <v>11.571576964082899</v>
      </c>
      <c r="F11" s="253">
        <f t="shared" ref="F11:F12" si="4">D11-E11</f>
        <v>12.511771442611801</v>
      </c>
      <c r="G11" s="253"/>
      <c r="H11" s="257">
        <f>F11-$G$6</f>
        <v>-0.90096793771975037</v>
      </c>
      <c r="I11" s="254">
        <f t="shared" si="3"/>
        <v>1.8673183903112331</v>
      </c>
      <c r="K11" s="196">
        <f t="shared" si="0"/>
        <v>1.8276986821454402</v>
      </c>
    </row>
    <row r="12" spans="1:13" ht="17" thickBot="1" x14ac:dyDescent="0.25">
      <c r="B12" s="370"/>
      <c r="C12" s="90" t="s">
        <v>222</v>
      </c>
      <c r="D12" s="255">
        <v>23.644093087741599</v>
      </c>
      <c r="E12" s="255">
        <v>12.590734344305901</v>
      </c>
      <c r="F12" s="255">
        <f t="shared" si="4"/>
        <v>11.053358743435698</v>
      </c>
      <c r="G12" s="255"/>
      <c r="H12" s="248">
        <f>F12-$G$6</f>
        <v>-2.3593806368958532</v>
      </c>
      <c r="I12" s="256">
        <f t="shared" si="3"/>
        <v>5.131500114065326</v>
      </c>
      <c r="J12" s="90"/>
      <c r="K12" s="201">
        <f t="shared" si="0"/>
        <v>5.0226228395593351</v>
      </c>
    </row>
    <row r="13" spans="1:13" x14ac:dyDescent="0.2">
      <c r="B13" s="371" t="s">
        <v>259</v>
      </c>
      <c r="C13" s="242" t="s">
        <v>376</v>
      </c>
      <c r="D13" s="243">
        <v>23.573430218153199</v>
      </c>
      <c r="E13" s="243">
        <v>12.6965736890025</v>
      </c>
      <c r="F13" s="250">
        <v>10.876856529150698</v>
      </c>
      <c r="G13" s="242"/>
      <c r="H13" s="250">
        <v>-0.44455250593120077</v>
      </c>
      <c r="I13" s="251">
        <v>1.3608919305849774</v>
      </c>
      <c r="J13" s="147"/>
      <c r="K13" s="199">
        <f t="shared" si="0"/>
        <v>1.3320172933432948</v>
      </c>
    </row>
    <row r="14" spans="1:13" x14ac:dyDescent="0.2">
      <c r="B14" s="369"/>
      <c r="C14" s="245" t="s">
        <v>412</v>
      </c>
      <c r="D14" s="257">
        <v>23.3166766881798</v>
      </c>
      <c r="E14" s="257">
        <v>13.189502828142199</v>
      </c>
      <c r="F14" s="258">
        <v>10.127173860037601</v>
      </c>
      <c r="G14" s="245"/>
      <c r="H14" s="258">
        <v>-1.1942351750442981</v>
      </c>
      <c r="I14" s="252">
        <v>2.2882349232846257</v>
      </c>
      <c r="K14" s="196">
        <f t="shared" si="0"/>
        <v>2.2396844455804983</v>
      </c>
    </row>
    <row r="15" spans="1:13" x14ac:dyDescent="0.2">
      <c r="B15" s="369"/>
      <c r="C15" s="245" t="s">
        <v>413</v>
      </c>
      <c r="D15" s="257">
        <v>24.030293777831901</v>
      </c>
      <c r="E15" s="257">
        <v>13.1848013626701</v>
      </c>
      <c r="F15" s="258">
        <v>10.8454924151618</v>
      </c>
      <c r="G15" s="245"/>
      <c r="H15" s="258">
        <v>-0.47591661992009904</v>
      </c>
      <c r="I15" s="252">
        <v>1.3908015884720657</v>
      </c>
      <c r="K15" s="196">
        <f t="shared" si="0"/>
        <v>1.3612923449827428</v>
      </c>
    </row>
    <row r="16" spans="1:13" x14ac:dyDescent="0.2">
      <c r="B16" s="369" t="s">
        <v>411</v>
      </c>
      <c r="C16" s="245" t="s">
        <v>414</v>
      </c>
      <c r="D16" s="253">
        <v>24.100712697863798</v>
      </c>
      <c r="E16" s="253">
        <v>11.9277156815232</v>
      </c>
      <c r="F16" s="253">
        <f t="shared" ref="F16:F17" si="5">D16-E16</f>
        <v>12.172997016340599</v>
      </c>
      <c r="G16" s="253"/>
      <c r="H16" s="257">
        <f>F16-$G$6</f>
        <v>-1.2397423639909526</v>
      </c>
      <c r="I16" s="254">
        <f t="shared" ref="I16:I17" si="6">2^(-H16)</f>
        <v>2.3615635579522483</v>
      </c>
      <c r="K16" s="196">
        <f t="shared" si="0"/>
        <v>2.3114572346457845</v>
      </c>
    </row>
    <row r="17" spans="2:11" ht="17" thickBot="1" x14ac:dyDescent="0.25">
      <c r="B17" s="369"/>
      <c r="C17" s="245" t="s">
        <v>414</v>
      </c>
      <c r="D17" s="253">
        <v>26.801558584336799</v>
      </c>
      <c r="E17" s="253">
        <v>12.054007243565</v>
      </c>
      <c r="F17" s="253">
        <f t="shared" si="5"/>
        <v>14.7475513407718</v>
      </c>
      <c r="G17" s="253"/>
      <c r="H17" s="257">
        <f>F17-$G$6</f>
        <v>1.3348119604402484</v>
      </c>
      <c r="I17" s="254">
        <f t="shared" si="6"/>
        <v>0.39644373705403185</v>
      </c>
      <c r="K17" s="196">
        <f t="shared" si="0"/>
        <v>0.38803221749328937</v>
      </c>
    </row>
    <row r="18" spans="2:11" x14ac:dyDescent="0.2">
      <c r="B18" s="371" t="s">
        <v>259</v>
      </c>
      <c r="C18" s="242" t="s">
        <v>383</v>
      </c>
      <c r="D18" s="243">
        <v>23.145839772136299</v>
      </c>
      <c r="E18" s="243">
        <v>11.63</v>
      </c>
      <c r="F18" s="250">
        <v>11.515839772136298</v>
      </c>
      <c r="G18" s="242"/>
      <c r="H18" s="250">
        <v>0.19443073705439851</v>
      </c>
      <c r="I18" s="251">
        <v>0.87391766095043732</v>
      </c>
      <c r="J18" s="147"/>
      <c r="K18" s="199">
        <f t="shared" si="0"/>
        <v>0.85537536903737055</v>
      </c>
    </row>
    <row r="19" spans="2:11" x14ac:dyDescent="0.2">
      <c r="B19" s="369"/>
      <c r="C19" s="245" t="s">
        <v>383</v>
      </c>
      <c r="D19" s="257">
        <v>23.512894506110602</v>
      </c>
      <c r="E19" s="257">
        <v>11.559773692533399</v>
      </c>
      <c r="F19" s="258">
        <v>11.953120813577202</v>
      </c>
      <c r="G19" s="245"/>
      <c r="H19" s="258">
        <v>0.63171177849530302</v>
      </c>
      <c r="I19" s="252">
        <v>0.64541017234170051</v>
      </c>
      <c r="K19" s="196">
        <f t="shared" si="0"/>
        <v>0.63171622341039357</v>
      </c>
    </row>
    <row r="20" spans="2:11" x14ac:dyDescent="0.2">
      <c r="B20" s="369"/>
      <c r="C20" s="245" t="s">
        <v>383</v>
      </c>
      <c r="D20" s="257">
        <v>23.844807420095201</v>
      </c>
      <c r="E20" s="257">
        <v>12.590734344305901</v>
      </c>
      <c r="F20" s="258">
        <v>11.2540730757893</v>
      </c>
      <c r="G20" s="245"/>
      <c r="H20" s="258">
        <v>-6.7335959292599057E-2</v>
      </c>
      <c r="I20" s="252">
        <v>1.0477800944430089</v>
      </c>
      <c r="K20" s="196">
        <f t="shared" si="0"/>
        <v>1.0255488874998588</v>
      </c>
    </row>
    <row r="21" spans="2:11" x14ac:dyDescent="0.2">
      <c r="B21" s="369" t="s">
        <v>411</v>
      </c>
      <c r="C21" s="245" t="s">
        <v>383</v>
      </c>
      <c r="D21" s="253">
        <v>25.089987862700799</v>
      </c>
      <c r="E21" s="253">
        <v>11.508564234725901</v>
      </c>
      <c r="F21" s="253">
        <f t="shared" ref="F21:F22" si="7">D21-E21</f>
        <v>13.581423627974898</v>
      </c>
      <c r="G21" s="253"/>
      <c r="H21" s="257">
        <f>F21-$G$6</f>
        <v>0.16868424764334655</v>
      </c>
      <c r="I21" s="254">
        <f t="shared" ref="I21:I22" si="8">2^(-H21)</f>
        <v>0.88965368437783265</v>
      </c>
      <c r="K21" s="196">
        <f t="shared" si="0"/>
        <v>0.87077751439709505</v>
      </c>
    </row>
    <row r="22" spans="2:11" ht="17" thickBot="1" x14ac:dyDescent="0.25">
      <c r="B22" s="370"/>
      <c r="C22" s="247" t="s">
        <v>383</v>
      </c>
      <c r="D22" s="255">
        <v>26.753748189851098</v>
      </c>
      <c r="E22" s="255">
        <v>12.0771262293381</v>
      </c>
      <c r="F22" s="255">
        <f t="shared" si="7"/>
        <v>14.676621960512998</v>
      </c>
      <c r="G22" s="255"/>
      <c r="H22" s="248">
        <f>F22-$G$6</f>
        <v>1.2638825801814466</v>
      </c>
      <c r="I22" s="256">
        <f t="shared" si="8"/>
        <v>0.41642177630305072</v>
      </c>
      <c r="J22" s="90"/>
      <c r="K22" s="201">
        <f t="shared" si="0"/>
        <v>0.40758637397604952</v>
      </c>
    </row>
    <row r="23" spans="2:11" x14ac:dyDescent="0.2">
      <c r="B23" s="371" t="s">
        <v>259</v>
      </c>
      <c r="C23" s="242" t="s">
        <v>223</v>
      </c>
      <c r="D23" s="243">
        <v>24.2067947415044</v>
      </c>
      <c r="E23" s="243">
        <v>14.2822744769155</v>
      </c>
      <c r="F23" s="250">
        <v>9.9245202645888995</v>
      </c>
      <c r="G23" s="242"/>
      <c r="H23" s="250">
        <f>F23-$G$5</f>
        <v>-1.3968887704929998</v>
      </c>
      <c r="I23" s="251">
        <v>2.6333308106491486</v>
      </c>
      <c r="J23" s="147"/>
      <c r="K23" s="199">
        <f t="shared" si="0"/>
        <v>2.5774582830913171</v>
      </c>
    </row>
    <row r="24" spans="2:11" x14ac:dyDescent="0.2">
      <c r="B24" s="369"/>
      <c r="C24" s="245" t="s">
        <v>223</v>
      </c>
      <c r="D24" s="257">
        <v>23.875530071143899</v>
      </c>
      <c r="E24" s="257">
        <v>12.842451672843501</v>
      </c>
      <c r="F24" s="258">
        <v>11.033078398300399</v>
      </c>
      <c r="G24" s="245"/>
      <c r="H24" s="258">
        <f t="shared" ref="H24:H25" si="9">F24-$G$5</f>
        <v>-0.28833063678150062</v>
      </c>
      <c r="I24" s="252">
        <v>1.2212263611999965</v>
      </c>
      <c r="K24" s="196">
        <f t="shared" si="0"/>
        <v>1.1953150692177799</v>
      </c>
    </row>
    <row r="25" spans="2:11" x14ac:dyDescent="0.2">
      <c r="B25" s="369"/>
      <c r="C25" s="245" t="s">
        <v>223</v>
      </c>
      <c r="D25" s="253">
        <v>23.999508935751901</v>
      </c>
      <c r="E25" s="253">
        <v>12.8321847462673</v>
      </c>
      <c r="F25" s="253">
        <f t="shared" ref="F25:F27" si="10">D25-E25</f>
        <v>11.167324189484601</v>
      </c>
      <c r="G25" s="253"/>
      <c r="H25" s="258">
        <f t="shared" si="9"/>
        <v>-0.15408484559729807</v>
      </c>
      <c r="I25" s="254">
        <f t="shared" ref="I25:I27" si="11">2^(-H25)</f>
        <v>1.11271555800397</v>
      </c>
      <c r="K25" s="196">
        <f t="shared" si="0"/>
        <v>1.0891065870280525</v>
      </c>
    </row>
    <row r="26" spans="2:11" x14ac:dyDescent="0.2">
      <c r="B26" s="369" t="s">
        <v>411</v>
      </c>
      <c r="C26" s="245" t="s">
        <v>223</v>
      </c>
      <c r="D26" s="253">
        <v>25.117873954228699</v>
      </c>
      <c r="E26" s="253">
        <v>13.1848013626701</v>
      </c>
      <c r="F26" s="253">
        <f t="shared" si="10"/>
        <v>11.933072591558599</v>
      </c>
      <c r="G26" s="253"/>
      <c r="H26" s="257">
        <f>F26-$G$6</f>
        <v>-1.4796667887729527</v>
      </c>
      <c r="I26" s="254">
        <f t="shared" si="11"/>
        <v>2.7888431347660441</v>
      </c>
      <c r="K26" s="196">
        <f t="shared" si="0"/>
        <v>2.7296710344467248</v>
      </c>
    </row>
    <row r="27" spans="2:11" ht="17" thickBot="1" x14ac:dyDescent="0.25">
      <c r="B27" s="370"/>
      <c r="C27" s="247" t="s">
        <v>223</v>
      </c>
      <c r="D27" s="255">
        <v>24.987270220714201</v>
      </c>
      <c r="E27" s="255">
        <v>12.842451672843501</v>
      </c>
      <c r="F27" s="255">
        <f t="shared" si="10"/>
        <v>12.144818547870701</v>
      </c>
      <c r="G27" s="255"/>
      <c r="H27" s="248">
        <f>F27-$G$6</f>
        <v>-1.2679208324608506</v>
      </c>
      <c r="I27" s="256">
        <f t="shared" si="11"/>
        <v>2.4081426125974068</v>
      </c>
      <c r="J27" s="90"/>
      <c r="K27" s="201">
        <f t="shared" si="0"/>
        <v>2.3570480011868602</v>
      </c>
    </row>
    <row r="28" spans="2:11" x14ac:dyDescent="0.2">
      <c r="B28" s="371" t="s">
        <v>259</v>
      </c>
      <c r="C28" s="242" t="s">
        <v>416</v>
      </c>
      <c r="D28" s="243">
        <v>22.2264513478057</v>
      </c>
      <c r="E28" s="243">
        <v>9.66536949906207</v>
      </c>
      <c r="F28" s="250">
        <v>12.56108184874363</v>
      </c>
      <c r="G28" s="242"/>
      <c r="H28" s="250">
        <f>F28-$G$5</f>
        <v>1.2396728136617305</v>
      </c>
      <c r="I28" s="251">
        <v>0.42346868302956869</v>
      </c>
      <c r="J28" s="147"/>
      <c r="K28" s="199">
        <f t="shared" si="0"/>
        <v>0.41448376341112708</v>
      </c>
    </row>
    <row r="29" spans="2:11" x14ac:dyDescent="0.2">
      <c r="B29" s="369"/>
      <c r="C29" s="245" t="s">
        <v>416</v>
      </c>
      <c r="D29" s="257">
        <v>22.268935064283799</v>
      </c>
      <c r="E29" s="257">
        <v>10.027824469897601</v>
      </c>
      <c r="F29" s="258">
        <v>12.241110594386198</v>
      </c>
      <c r="G29" s="245"/>
      <c r="H29" s="258">
        <f t="shared" ref="H29:H30" si="12">F29-$G$5</f>
        <v>0.91970155930429875</v>
      </c>
      <c r="I29" s="252">
        <v>0.5286183607237378</v>
      </c>
      <c r="K29" s="196">
        <f t="shared" si="0"/>
        <v>0.51740243456373058</v>
      </c>
    </row>
    <row r="30" spans="2:11" x14ac:dyDescent="0.2">
      <c r="B30" s="369"/>
      <c r="C30" s="245" t="s">
        <v>416</v>
      </c>
      <c r="D30" s="257">
        <v>22.9383412948212</v>
      </c>
      <c r="E30" s="257">
        <v>11.571576964082899</v>
      </c>
      <c r="F30" s="258">
        <v>11.366764330738301</v>
      </c>
      <c r="G30" s="245"/>
      <c r="H30" s="258">
        <f t="shared" si="12"/>
        <v>4.5355295656401395E-2</v>
      </c>
      <c r="I30" s="252">
        <v>0.96905113720766844</v>
      </c>
      <c r="K30" s="196">
        <f t="shared" si="0"/>
        <v>0.94849035686452698</v>
      </c>
    </row>
    <row r="31" spans="2:11" x14ac:dyDescent="0.2">
      <c r="B31" s="369" t="s">
        <v>411</v>
      </c>
      <c r="C31" s="245" t="s">
        <v>416</v>
      </c>
      <c r="D31" s="253">
        <v>28.919150482055802</v>
      </c>
      <c r="E31" s="253">
        <v>12.6965736890025</v>
      </c>
      <c r="F31" s="253">
        <f t="shared" ref="F31:F32" si="13">D31-E31</f>
        <v>16.2225767930533</v>
      </c>
      <c r="G31" s="253"/>
      <c r="H31" s="257">
        <f>F31-$G$6</f>
        <v>2.8098374127217483</v>
      </c>
      <c r="I31" s="254">
        <f t="shared" ref="I31:I32" si="14">2^(-H31)</f>
        <v>0.14261153545783911</v>
      </c>
      <c r="K31" s="196">
        <f t="shared" si="0"/>
        <v>0.13958568435219371</v>
      </c>
    </row>
    <row r="32" spans="2:11" ht="17" thickBot="1" x14ac:dyDescent="0.25">
      <c r="B32" s="370"/>
      <c r="C32" s="247" t="s">
        <v>416</v>
      </c>
      <c r="D32" s="255">
        <v>26.537934082978001</v>
      </c>
      <c r="E32" s="255">
        <v>11.717153925134999</v>
      </c>
      <c r="F32" s="255">
        <f t="shared" si="13"/>
        <v>14.820780157843002</v>
      </c>
      <c r="G32" s="255"/>
      <c r="H32" s="248">
        <f>F32-$G$6</f>
        <v>1.4080407775114505</v>
      </c>
      <c r="I32" s="256">
        <f t="shared" si="14"/>
        <v>0.37682307640374124</v>
      </c>
      <c r="J32" s="90"/>
      <c r="K32" s="201">
        <f t="shared" si="0"/>
        <v>0.36882785695176329</v>
      </c>
    </row>
  </sheetData>
  <mergeCells count="12">
    <mergeCell ref="B31:B32"/>
    <mergeCell ref="B3:B5"/>
    <mergeCell ref="B6:B7"/>
    <mergeCell ref="B8:B10"/>
    <mergeCell ref="B11:B12"/>
    <mergeCell ref="B13:B15"/>
    <mergeCell ref="B16:B17"/>
    <mergeCell ref="B18:B20"/>
    <mergeCell ref="B21:B22"/>
    <mergeCell ref="B23:B25"/>
    <mergeCell ref="B26:B27"/>
    <mergeCell ref="B28:B30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E6EAB-B497-6844-9E89-C3511C43D394}">
  <dimension ref="A1:K32"/>
  <sheetViews>
    <sheetView workbookViewId="0">
      <selection activeCell="P11" sqref="P11"/>
    </sheetView>
  </sheetViews>
  <sheetFormatPr baseColWidth="10" defaultRowHeight="16" x14ac:dyDescent="0.2"/>
  <sheetData>
    <row r="1" spans="1:11" ht="17" thickBot="1" x14ac:dyDescent="0.25">
      <c r="A1" t="s">
        <v>419</v>
      </c>
    </row>
    <row r="2" spans="1:11" ht="17" thickBot="1" x14ac:dyDescent="0.25">
      <c r="B2" s="152" t="s">
        <v>404</v>
      </c>
      <c r="C2" s="147" t="s">
        <v>405</v>
      </c>
      <c r="D2" s="147" t="s">
        <v>418</v>
      </c>
      <c r="E2" s="147" t="s">
        <v>407</v>
      </c>
      <c r="F2" s="147" t="s">
        <v>408</v>
      </c>
      <c r="G2" s="147" t="s">
        <v>409</v>
      </c>
      <c r="H2" s="147" t="s">
        <v>410</v>
      </c>
      <c r="I2" s="147" t="s">
        <v>215</v>
      </c>
      <c r="J2" s="152" t="s">
        <v>372</v>
      </c>
      <c r="K2" s="148" t="s">
        <v>415</v>
      </c>
    </row>
    <row r="3" spans="1:11" x14ac:dyDescent="0.2">
      <c r="B3" s="371" t="s">
        <v>259</v>
      </c>
      <c r="C3" s="242" t="s">
        <v>315</v>
      </c>
      <c r="D3" s="243">
        <v>27.21</v>
      </c>
      <c r="E3" s="243">
        <v>12.31</v>
      </c>
      <c r="F3" s="243">
        <f>D3-E3</f>
        <v>14.9</v>
      </c>
      <c r="G3" s="243"/>
      <c r="H3" s="243">
        <f>F3-$G$5</f>
        <v>0.33333333333333215</v>
      </c>
      <c r="I3" s="243">
        <f>2^(-H3)</f>
        <v>0.79370052598410046</v>
      </c>
      <c r="J3" s="259">
        <f>AVERAGE(I3:I7)</f>
        <v>1.0787004314336666</v>
      </c>
      <c r="K3" s="199">
        <f>I3/$J$3</f>
        <v>0.73579327759164626</v>
      </c>
    </row>
    <row r="4" spans="1:11" x14ac:dyDescent="0.2">
      <c r="B4" s="369"/>
      <c r="C4" s="245" t="s">
        <v>315</v>
      </c>
      <c r="D4" s="257">
        <v>26.22</v>
      </c>
      <c r="E4" s="257">
        <v>11.51</v>
      </c>
      <c r="F4" s="257">
        <f t="shared" ref="F4:F32" si="0">D4-E4</f>
        <v>14.709999999999999</v>
      </c>
      <c r="G4" s="257"/>
      <c r="H4" s="257">
        <f t="shared" ref="H4:H10" si="1">F4-$G$5</f>
        <v>0.14333333333333087</v>
      </c>
      <c r="I4" s="257">
        <f t="shared" ref="I4:I32" si="2">2^(-H4)</f>
        <v>0.90542476130834537</v>
      </c>
      <c r="J4" s="83"/>
      <c r="K4" s="196">
        <f t="shared" ref="K4:K22" si="3">I4/$J$3</f>
        <v>0.83936627345645354</v>
      </c>
    </row>
    <row r="5" spans="1:11" x14ac:dyDescent="0.2">
      <c r="B5" s="369"/>
      <c r="C5" s="245" t="s">
        <v>315</v>
      </c>
      <c r="D5" s="257">
        <v>25.91</v>
      </c>
      <c r="E5" s="257">
        <v>11.82</v>
      </c>
      <c r="F5" s="257">
        <f t="shared" si="0"/>
        <v>14.09</v>
      </c>
      <c r="G5" s="257">
        <f>AVERAGE(F3:F5)</f>
        <v>14.566666666666668</v>
      </c>
      <c r="H5" s="257">
        <f t="shared" si="1"/>
        <v>-0.47666666666666835</v>
      </c>
      <c r="I5" s="257">
        <f t="shared" si="2"/>
        <v>1.391524844178418</v>
      </c>
      <c r="J5" s="83"/>
      <c r="K5" s="196">
        <f t="shared" si="3"/>
        <v>1.2900011936854299</v>
      </c>
    </row>
    <row r="6" spans="1:11" x14ac:dyDescent="0.2">
      <c r="B6" s="369" t="s">
        <v>411</v>
      </c>
      <c r="C6" s="245" t="s">
        <v>187</v>
      </c>
      <c r="D6" s="257">
        <v>29.904412830915799</v>
      </c>
      <c r="E6" s="257">
        <v>12.995533126043901</v>
      </c>
      <c r="F6" s="257">
        <f t="shared" si="0"/>
        <v>16.9088797048719</v>
      </c>
      <c r="G6" s="257"/>
      <c r="H6" s="257">
        <f>F6-$G$7</f>
        <v>-0.78425189987875044</v>
      </c>
      <c r="I6" s="257">
        <f t="shared" si="2"/>
        <v>1.7221990527382649</v>
      </c>
      <c r="J6" s="83"/>
      <c r="K6" s="196">
        <f t="shared" si="3"/>
        <v>1.59654988776573</v>
      </c>
    </row>
    <row r="7" spans="1:11" ht="17" thickBot="1" x14ac:dyDescent="0.25">
      <c r="B7" s="370"/>
      <c r="C7" s="247" t="s">
        <v>187</v>
      </c>
      <c r="D7" s="248">
        <v>30.000573846394801</v>
      </c>
      <c r="E7" s="248">
        <v>11.5231903417654</v>
      </c>
      <c r="F7" s="248">
        <f t="shared" si="0"/>
        <v>18.477383504629401</v>
      </c>
      <c r="G7" s="248">
        <f>AVERAGE(F6:F7)</f>
        <v>17.693131604750651</v>
      </c>
      <c r="H7" s="248">
        <f>F7-$G$7</f>
        <v>0.78425189987875044</v>
      </c>
      <c r="I7" s="248">
        <f t="shared" si="2"/>
        <v>0.58065297295920493</v>
      </c>
      <c r="J7" s="89"/>
      <c r="K7" s="201">
        <f t="shared" si="3"/>
        <v>0.53828936750074108</v>
      </c>
    </row>
    <row r="8" spans="1:11" x14ac:dyDescent="0.2">
      <c r="B8" s="371" t="s">
        <v>259</v>
      </c>
      <c r="C8" s="242" t="s">
        <v>222</v>
      </c>
      <c r="D8" s="243">
        <v>26.11</v>
      </c>
      <c r="E8" s="243">
        <v>12.717153925134999</v>
      </c>
      <c r="F8" s="243">
        <f t="shared" si="0"/>
        <v>13.392846074865</v>
      </c>
      <c r="G8" s="242"/>
      <c r="H8" s="243">
        <f>F8-$G$5</f>
        <v>-1.1738205918016682</v>
      </c>
      <c r="I8" s="243">
        <f>2^(-H8)</f>
        <v>2.2560836992760631</v>
      </c>
      <c r="J8" s="152"/>
      <c r="K8" s="199">
        <f>I8/$J$3</f>
        <v>2.091483078650088</v>
      </c>
    </row>
    <row r="9" spans="1:11" x14ac:dyDescent="0.2">
      <c r="B9" s="369"/>
      <c r="C9" s="245" t="s">
        <v>222</v>
      </c>
      <c r="D9" s="257">
        <v>32.04</v>
      </c>
      <c r="E9" s="257">
        <v>20.306363173522701</v>
      </c>
      <c r="F9" s="257">
        <f t="shared" si="0"/>
        <v>11.733636826477298</v>
      </c>
      <c r="G9" s="245"/>
      <c r="H9" s="257">
        <f t="shared" si="1"/>
        <v>-2.8330298401893703</v>
      </c>
      <c r="I9" s="257">
        <f t="shared" si="2"/>
        <v>7.1256905885704098</v>
      </c>
      <c r="J9" s="83"/>
      <c r="K9" s="196">
        <f t="shared" si="3"/>
        <v>6.6058104557350372</v>
      </c>
    </row>
    <row r="10" spans="1:11" x14ac:dyDescent="0.2">
      <c r="B10" s="369"/>
      <c r="C10" t="s">
        <v>222</v>
      </c>
      <c r="D10" s="253">
        <v>26.4</v>
      </c>
      <c r="E10" s="253">
        <v>13.964003747728</v>
      </c>
      <c r="F10" s="257">
        <f t="shared" si="0"/>
        <v>12.435996252271998</v>
      </c>
      <c r="G10" s="253"/>
      <c r="H10" s="257">
        <f t="shared" si="1"/>
        <v>-2.13067041439467</v>
      </c>
      <c r="I10" s="257">
        <f t="shared" si="2"/>
        <v>4.3792093326801824</v>
      </c>
      <c r="J10" s="83"/>
      <c r="K10" s="196">
        <f>I10/$J$3</f>
        <v>4.0597085206130066</v>
      </c>
    </row>
    <row r="11" spans="1:11" x14ac:dyDescent="0.2">
      <c r="B11" s="369" t="s">
        <v>411</v>
      </c>
      <c r="C11" t="s">
        <v>222</v>
      </c>
      <c r="D11" s="253">
        <v>27.02</v>
      </c>
      <c r="E11" s="253">
        <v>11.571576964082899</v>
      </c>
      <c r="F11" s="257">
        <f t="shared" si="0"/>
        <v>15.4484230359171</v>
      </c>
      <c r="G11" s="253"/>
      <c r="H11" s="257">
        <f>F11-$G$7</f>
        <v>-2.2447085688335502</v>
      </c>
      <c r="I11" s="257">
        <f t="shared" si="2"/>
        <v>4.7394136032796892</v>
      </c>
      <c r="J11" s="83"/>
      <c r="K11" s="196">
        <f t="shared" si="3"/>
        <v>4.3936328058946676</v>
      </c>
    </row>
    <row r="12" spans="1:11" ht="17" thickBot="1" x14ac:dyDescent="0.25">
      <c r="B12" s="370"/>
      <c r="C12" s="90" t="s">
        <v>222</v>
      </c>
      <c r="D12" s="255">
        <v>27.23</v>
      </c>
      <c r="E12" s="255">
        <v>12.590734344305901</v>
      </c>
      <c r="F12" s="248">
        <f t="shared" si="0"/>
        <v>14.6392656556941</v>
      </c>
      <c r="G12" s="255"/>
      <c r="H12" s="248">
        <f>F12-$G$7</f>
        <v>-3.0538659490565507</v>
      </c>
      <c r="I12" s="248">
        <f t="shared" si="2"/>
        <v>8.3043425136237037</v>
      </c>
      <c r="J12" s="89"/>
      <c r="K12" s="201">
        <f t="shared" si="3"/>
        <v>7.6984696321912702</v>
      </c>
    </row>
    <row r="13" spans="1:11" x14ac:dyDescent="0.2">
      <c r="B13" s="371" t="s">
        <v>259</v>
      </c>
      <c r="C13" s="242" t="s">
        <v>376</v>
      </c>
      <c r="D13" s="242">
        <v>26.27</v>
      </c>
      <c r="E13" s="243">
        <v>12.6965736890025</v>
      </c>
      <c r="F13" s="243">
        <f t="shared" si="0"/>
        <v>13.573426310997499</v>
      </c>
      <c r="G13" s="242"/>
      <c r="H13" s="243">
        <f>F13-$G$5</f>
        <v>-0.99324035566916891</v>
      </c>
      <c r="I13" s="243">
        <f>2^(-H13)</f>
        <v>1.9906510621737206</v>
      </c>
      <c r="J13" s="152"/>
      <c r="K13" s="199">
        <f t="shared" si="3"/>
        <v>1.8454160248439033</v>
      </c>
    </row>
    <row r="14" spans="1:11" x14ac:dyDescent="0.2">
      <c r="B14" s="369"/>
      <c r="C14" s="245" t="s">
        <v>412</v>
      </c>
      <c r="D14" s="245">
        <v>27.37</v>
      </c>
      <c r="E14" s="257">
        <v>13.189502828142199</v>
      </c>
      <c r="F14" s="257">
        <f t="shared" si="0"/>
        <v>14.180497171857802</v>
      </c>
      <c r="G14" s="245"/>
      <c r="H14" s="257">
        <f t="shared" ref="H14:H15" si="4">F14-$G$5</f>
        <v>-0.38616949480886653</v>
      </c>
      <c r="I14" s="257">
        <f t="shared" si="2"/>
        <v>1.3069187880303466</v>
      </c>
      <c r="J14" s="83"/>
      <c r="K14" s="196">
        <f t="shared" si="3"/>
        <v>1.2115678736619788</v>
      </c>
    </row>
    <row r="15" spans="1:11" x14ac:dyDescent="0.2">
      <c r="B15" s="369"/>
      <c r="C15" s="245" t="s">
        <v>413</v>
      </c>
      <c r="D15" s="245">
        <v>35.04</v>
      </c>
      <c r="E15" s="257">
        <v>13.1848013626701</v>
      </c>
      <c r="F15" s="257">
        <f t="shared" si="0"/>
        <v>21.855198637329899</v>
      </c>
      <c r="G15" s="245"/>
      <c r="H15" s="257">
        <f t="shared" si="4"/>
        <v>7.2885319706632306</v>
      </c>
      <c r="I15" s="257">
        <f t="shared" si="2"/>
        <v>6.3963652100286206E-3</v>
      </c>
      <c r="J15" s="83"/>
      <c r="K15" s="196">
        <f t="shared" si="3"/>
        <v>5.9296956074518428E-3</v>
      </c>
    </row>
    <row r="16" spans="1:11" x14ac:dyDescent="0.2">
      <c r="B16" s="369" t="s">
        <v>411</v>
      </c>
      <c r="C16" s="245" t="s">
        <v>414</v>
      </c>
      <c r="D16" s="253">
        <v>30.301919762258599</v>
      </c>
      <c r="E16" s="253">
        <v>11.9277156815232</v>
      </c>
      <c r="F16" s="257">
        <f t="shared" si="0"/>
        <v>18.374204080735399</v>
      </c>
      <c r="G16" s="253"/>
      <c r="H16" s="257">
        <f>F16-$G$7</f>
        <v>0.68107247598474885</v>
      </c>
      <c r="I16" s="257">
        <f t="shared" si="2"/>
        <v>0.6237014525766944</v>
      </c>
      <c r="J16" s="83"/>
      <c r="K16" s="196">
        <f t="shared" si="3"/>
        <v>0.57819709198387226</v>
      </c>
    </row>
    <row r="17" spans="2:11" ht="17" thickBot="1" x14ac:dyDescent="0.25">
      <c r="B17" s="370"/>
      <c r="C17" s="247" t="s">
        <v>414</v>
      </c>
      <c r="D17" s="255">
        <v>33.15</v>
      </c>
      <c r="E17" s="255">
        <v>12.054007243565</v>
      </c>
      <c r="F17" s="248">
        <f t="shared" si="0"/>
        <v>21.095992756434999</v>
      </c>
      <c r="G17" s="255"/>
      <c r="H17" s="248">
        <f>F17-$G$7</f>
        <v>3.4028611516843483</v>
      </c>
      <c r="I17" s="248">
        <f t="shared" si="2"/>
        <v>9.4544598583769235E-2</v>
      </c>
      <c r="J17" s="89"/>
      <c r="K17" s="201">
        <f t="shared" si="3"/>
        <v>8.7646760702703164E-2</v>
      </c>
    </row>
    <row r="18" spans="2:11" x14ac:dyDescent="0.2">
      <c r="B18" s="369" t="s">
        <v>259</v>
      </c>
      <c r="C18" s="245" t="s">
        <v>383</v>
      </c>
      <c r="D18" s="257">
        <v>27.74</v>
      </c>
      <c r="E18" s="257">
        <v>11.63</v>
      </c>
      <c r="F18" s="257">
        <f t="shared" si="0"/>
        <v>16.11</v>
      </c>
      <c r="G18" s="245"/>
      <c r="H18" s="257">
        <f>F18-$G$5</f>
        <v>1.5433333333333312</v>
      </c>
      <c r="I18" s="257">
        <f>2^(-H18)</f>
        <v>0.34309182761094542</v>
      </c>
      <c r="J18" s="83"/>
      <c r="K18" s="196">
        <f t="shared" si="3"/>
        <v>0.31806034151201085</v>
      </c>
    </row>
    <row r="19" spans="2:11" x14ac:dyDescent="0.2">
      <c r="B19" s="369"/>
      <c r="C19" s="245" t="s">
        <v>383</v>
      </c>
      <c r="D19" s="257">
        <v>27.04</v>
      </c>
      <c r="E19" s="257">
        <v>11.559773692533399</v>
      </c>
      <c r="F19" s="257">
        <f t="shared" si="0"/>
        <v>15.4802263074666</v>
      </c>
      <c r="G19" s="245"/>
      <c r="H19" s="257">
        <f t="shared" ref="H19:H20" si="5">F19-$G$5</f>
        <v>0.91355964079993157</v>
      </c>
      <c r="I19" s="257">
        <f t="shared" si="2"/>
        <v>0.53087362028679852</v>
      </c>
      <c r="J19" s="83"/>
      <c r="K19" s="196">
        <f t="shared" si="3"/>
        <v>0.49214184477633999</v>
      </c>
    </row>
    <row r="20" spans="2:11" x14ac:dyDescent="0.2">
      <c r="B20" s="369"/>
      <c r="C20" s="245" t="s">
        <v>383</v>
      </c>
      <c r="D20" s="257">
        <v>27.04</v>
      </c>
      <c r="E20" s="257">
        <v>12.590734344305901</v>
      </c>
      <c r="F20" s="257">
        <f t="shared" si="0"/>
        <v>14.449265655694099</v>
      </c>
      <c r="G20" s="245"/>
      <c r="H20" s="257">
        <f t="shared" si="5"/>
        <v>-0.11740101097256961</v>
      </c>
      <c r="I20" s="257">
        <f t="shared" si="2"/>
        <v>1.0847788916750438</v>
      </c>
      <c r="J20" s="83"/>
      <c r="K20" s="196">
        <f t="shared" si="3"/>
        <v>1.0056349845279089</v>
      </c>
    </row>
    <row r="21" spans="2:11" x14ac:dyDescent="0.2">
      <c r="B21" s="369" t="s">
        <v>411</v>
      </c>
      <c r="C21" s="245" t="s">
        <v>383</v>
      </c>
      <c r="D21" s="253">
        <v>28.85</v>
      </c>
      <c r="E21" s="253">
        <v>11.508564234725901</v>
      </c>
      <c r="F21" s="257">
        <f t="shared" si="0"/>
        <v>17.341435765274099</v>
      </c>
      <c r="G21" s="253"/>
      <c r="H21" s="257">
        <f>F21-$G$7</f>
        <v>-0.3516958394765517</v>
      </c>
      <c r="I21" s="257">
        <f t="shared" si="2"/>
        <v>1.2760597113388761</v>
      </c>
      <c r="J21" s="83"/>
      <c r="K21" s="196">
        <f t="shared" si="3"/>
        <v>1.1829602308056051</v>
      </c>
    </row>
    <row r="22" spans="2:11" ht="17" thickBot="1" x14ac:dyDescent="0.25">
      <c r="B22" s="370"/>
      <c r="C22" s="247" t="s">
        <v>383</v>
      </c>
      <c r="D22" s="255">
        <v>30.47</v>
      </c>
      <c r="E22" s="255">
        <v>12.0771262293381</v>
      </c>
      <c r="F22" s="248">
        <f t="shared" si="0"/>
        <v>18.3928737706619</v>
      </c>
      <c r="G22" s="255"/>
      <c r="H22" s="248">
        <f>F22-$G$7</f>
        <v>0.69974216591124971</v>
      </c>
      <c r="I22" s="248">
        <f t="shared" si="2"/>
        <v>0.61568222970427722</v>
      </c>
      <c r="J22" s="89"/>
      <c r="K22" s="201">
        <f t="shared" si="3"/>
        <v>0.57076294007409778</v>
      </c>
    </row>
    <row r="23" spans="2:11" x14ac:dyDescent="0.2">
      <c r="B23" s="371" t="s">
        <v>259</v>
      </c>
      <c r="C23" s="242" t="s">
        <v>223</v>
      </c>
      <c r="D23" s="245">
        <v>28.46</v>
      </c>
      <c r="E23" s="243">
        <v>14.2822744769155</v>
      </c>
      <c r="F23" s="257">
        <f t="shared" si="0"/>
        <v>14.177725523084501</v>
      </c>
      <c r="G23" s="242"/>
      <c r="H23" s="257">
        <f>F23-$G$5</f>
        <v>-0.38894114358216747</v>
      </c>
      <c r="I23" s="257">
        <f>2^(-H23)</f>
        <v>1.3094320021963155</v>
      </c>
      <c r="J23" s="83"/>
      <c r="K23" s="196">
        <f t="shared" ref="K23:K32" si="6">I23/$J$3</f>
        <v>1.2138977273384335</v>
      </c>
    </row>
    <row r="24" spans="2:11" x14ac:dyDescent="0.2">
      <c r="B24" s="369"/>
      <c r="C24" s="245" t="s">
        <v>223</v>
      </c>
      <c r="D24" s="245">
        <v>26.8</v>
      </c>
      <c r="E24" s="257">
        <v>12.842451672843501</v>
      </c>
      <c r="F24" s="257">
        <f t="shared" si="0"/>
        <v>13.9575483271565</v>
      </c>
      <c r="G24" s="245"/>
      <c r="H24" s="257">
        <f t="shared" ref="H24:H25" si="7">F24-$G$5</f>
        <v>-0.60911833951016803</v>
      </c>
      <c r="I24" s="257">
        <f t="shared" si="2"/>
        <v>1.5253267656426206</v>
      </c>
      <c r="J24" s="83"/>
      <c r="K24" s="196">
        <f t="shared" si="6"/>
        <v>1.4140411194749938</v>
      </c>
    </row>
    <row r="25" spans="2:11" x14ac:dyDescent="0.2">
      <c r="B25" s="369"/>
      <c r="C25" s="245" t="s">
        <v>223</v>
      </c>
      <c r="D25" s="245">
        <v>26.29</v>
      </c>
      <c r="E25" s="253">
        <v>12.8321847462673</v>
      </c>
      <c r="F25" s="257">
        <f t="shared" si="0"/>
        <v>13.457815253732699</v>
      </c>
      <c r="G25" s="253"/>
      <c r="H25" s="257">
        <f t="shared" si="7"/>
        <v>-1.1088514129339693</v>
      </c>
      <c r="I25" s="257">
        <f t="shared" si="2"/>
        <v>2.1567387235926767</v>
      </c>
      <c r="J25" s="83"/>
      <c r="K25" s="196">
        <f t="shared" si="6"/>
        <v>1.9993861694541306</v>
      </c>
    </row>
    <row r="26" spans="2:11" x14ac:dyDescent="0.2">
      <c r="B26" s="369" t="s">
        <v>411</v>
      </c>
      <c r="C26" s="245" t="s">
        <v>223</v>
      </c>
      <c r="D26" s="253">
        <v>28.213670002472099</v>
      </c>
      <c r="E26" s="253">
        <v>13.1848013626701</v>
      </c>
      <c r="F26" s="257">
        <f t="shared" si="0"/>
        <v>15.028868639801999</v>
      </c>
      <c r="G26" s="253"/>
      <c r="H26" s="257">
        <f>F26-$G$7</f>
        <v>-2.6642629649486516</v>
      </c>
      <c r="I26" s="257">
        <f t="shared" si="2"/>
        <v>6.3390338194311644</v>
      </c>
      <c r="J26" s="83"/>
      <c r="K26" s="196">
        <f t="shared" si="6"/>
        <v>5.8765470326234643</v>
      </c>
    </row>
    <row r="27" spans="2:11" ht="17" thickBot="1" x14ac:dyDescent="0.25">
      <c r="B27" s="370"/>
      <c r="C27" s="247" t="s">
        <v>223</v>
      </c>
      <c r="D27" s="253">
        <v>28.534760298926901</v>
      </c>
      <c r="E27" s="255">
        <v>12.842451672843501</v>
      </c>
      <c r="F27" s="248">
        <f t="shared" si="0"/>
        <v>15.692308626083401</v>
      </c>
      <c r="G27" s="255"/>
      <c r="H27" s="248">
        <f>F27-$G$7</f>
        <v>-2.0008229786672498</v>
      </c>
      <c r="I27" s="248">
        <f t="shared" si="2"/>
        <v>4.0022824323110084</v>
      </c>
      <c r="J27" s="89"/>
      <c r="K27" s="201">
        <f t="shared" si="6"/>
        <v>3.7102816645690053</v>
      </c>
    </row>
    <row r="28" spans="2:11" x14ac:dyDescent="0.2">
      <c r="B28" s="371" t="s">
        <v>259</v>
      </c>
      <c r="C28" s="242" t="s">
        <v>416</v>
      </c>
      <c r="D28" s="243">
        <v>24.94</v>
      </c>
      <c r="E28" s="243">
        <v>9.66536949906207</v>
      </c>
      <c r="F28" s="257">
        <f t="shared" si="0"/>
        <v>15.274630500937931</v>
      </c>
      <c r="G28" s="242"/>
      <c r="H28" s="257">
        <f>F28-$G$5</f>
        <v>0.70796383427126308</v>
      </c>
      <c r="I28" s="257">
        <f>2^(-H28)</f>
        <v>0.61218354233064165</v>
      </c>
      <c r="J28" s="83"/>
      <c r="K28" s="196">
        <f t="shared" si="6"/>
        <v>0.56751951189730021</v>
      </c>
    </row>
    <row r="29" spans="2:11" x14ac:dyDescent="0.2">
      <c r="B29" s="369"/>
      <c r="C29" s="245" t="s">
        <v>416</v>
      </c>
      <c r="D29" s="257">
        <v>24.65</v>
      </c>
      <c r="E29" s="257">
        <v>10.027824469897601</v>
      </c>
      <c r="F29" s="257">
        <f t="shared" si="0"/>
        <v>14.622175530102398</v>
      </c>
      <c r="G29" s="245"/>
      <c r="H29" s="257">
        <f t="shared" ref="H29:H30" si="8">F29-$G$5</f>
        <v>5.5508863435729694E-2</v>
      </c>
      <c r="I29" s="257">
        <f t="shared" si="2"/>
        <v>0.96225497930225423</v>
      </c>
      <c r="J29" s="83"/>
      <c r="K29" s="196">
        <f t="shared" si="6"/>
        <v>0.89205024051334769</v>
      </c>
    </row>
    <row r="30" spans="2:11" x14ac:dyDescent="0.2">
      <c r="B30" s="369"/>
      <c r="C30" s="245" t="s">
        <v>416</v>
      </c>
      <c r="D30" s="257">
        <v>26.92</v>
      </c>
      <c r="E30" s="257">
        <v>11.571576964082899</v>
      </c>
      <c r="F30" s="257">
        <f t="shared" si="0"/>
        <v>15.348423035917103</v>
      </c>
      <c r="G30" s="245"/>
      <c r="H30" s="257">
        <f t="shared" si="8"/>
        <v>0.78175636925043435</v>
      </c>
      <c r="I30" s="257">
        <f t="shared" si="2"/>
        <v>0.58165823825151064</v>
      </c>
      <c r="J30" s="83"/>
      <c r="K30" s="196">
        <f t="shared" si="6"/>
        <v>0.53922129008370479</v>
      </c>
    </row>
    <row r="31" spans="2:11" x14ac:dyDescent="0.2">
      <c r="B31" s="369" t="s">
        <v>411</v>
      </c>
      <c r="C31" s="245" t="s">
        <v>416</v>
      </c>
      <c r="D31" s="253">
        <v>34.205324507791701</v>
      </c>
      <c r="E31" s="253">
        <v>12.6965736890025</v>
      </c>
      <c r="F31" s="257">
        <f t="shared" si="0"/>
        <v>21.508750818789203</v>
      </c>
      <c r="G31" s="253"/>
      <c r="H31" s="257">
        <f>F31-$G$7</f>
        <v>3.8156192140385521</v>
      </c>
      <c r="I31" s="257">
        <f t="shared" si="2"/>
        <v>7.1020571796112444E-2</v>
      </c>
      <c r="J31" s="83"/>
      <c r="K31" s="196">
        <f t="shared" si="6"/>
        <v>6.5839013062895746E-2</v>
      </c>
    </row>
    <row r="32" spans="2:11" ht="17" thickBot="1" x14ac:dyDescent="0.25">
      <c r="B32" s="370"/>
      <c r="C32" s="247" t="s">
        <v>416</v>
      </c>
      <c r="D32" s="255">
        <v>35.527629654499499</v>
      </c>
      <c r="E32" s="255">
        <v>11.717153925134999</v>
      </c>
      <c r="F32" s="248">
        <f t="shared" si="0"/>
        <v>23.810475729364498</v>
      </c>
      <c r="G32" s="255"/>
      <c r="H32" s="248">
        <f>F32-$G$7</f>
        <v>6.1173441246138474</v>
      </c>
      <c r="I32" s="248">
        <f t="shared" si="2"/>
        <v>1.4404424934415133E-2</v>
      </c>
      <c r="J32" s="89"/>
      <c r="K32" s="201">
        <f t="shared" si="6"/>
        <v>1.3353498816414367E-2</v>
      </c>
    </row>
  </sheetData>
  <mergeCells count="12">
    <mergeCell ref="B31:B32"/>
    <mergeCell ref="B3:B5"/>
    <mergeCell ref="B6:B7"/>
    <mergeCell ref="B8:B10"/>
    <mergeCell ref="B11:B12"/>
    <mergeCell ref="B13:B15"/>
    <mergeCell ref="B16:B17"/>
    <mergeCell ref="B18:B20"/>
    <mergeCell ref="B21:B22"/>
    <mergeCell ref="B23:B25"/>
    <mergeCell ref="B26:B27"/>
    <mergeCell ref="B28:B3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26E22-2D14-0247-9E75-2C2D03A18A54}">
  <dimension ref="B1:K33"/>
  <sheetViews>
    <sheetView workbookViewId="0">
      <selection activeCell="B25" sqref="B25:B33"/>
    </sheetView>
  </sheetViews>
  <sheetFormatPr baseColWidth="10" defaultRowHeight="16" x14ac:dyDescent="0.2"/>
  <sheetData>
    <row r="1" spans="2:11" ht="17" thickBot="1" x14ac:dyDescent="0.25"/>
    <row r="2" spans="2:11" ht="17" thickBot="1" x14ac:dyDescent="0.25">
      <c r="B2" s="152" t="s">
        <v>398</v>
      </c>
      <c r="C2" s="152"/>
      <c r="D2" s="147" t="s">
        <v>272</v>
      </c>
      <c r="E2" s="147" t="s">
        <v>322</v>
      </c>
      <c r="F2" s="147" t="s">
        <v>323</v>
      </c>
      <c r="G2" s="147" t="s">
        <v>397</v>
      </c>
      <c r="H2" s="147" t="s">
        <v>325</v>
      </c>
      <c r="I2" s="147"/>
      <c r="J2" s="147" t="s">
        <v>305</v>
      </c>
      <c r="K2" s="120" t="s">
        <v>372</v>
      </c>
    </row>
    <row r="3" spans="2:11" x14ac:dyDescent="0.2">
      <c r="B3" s="372" t="s">
        <v>302</v>
      </c>
      <c r="C3" s="152">
        <v>1</v>
      </c>
      <c r="D3" s="147" t="s">
        <v>303</v>
      </c>
      <c r="E3" s="147">
        <v>21.885999999999999</v>
      </c>
      <c r="F3" s="147">
        <v>14</v>
      </c>
      <c r="G3" s="147">
        <v>14.93</v>
      </c>
      <c r="H3" s="147">
        <v>0.82068396580170988</v>
      </c>
      <c r="I3" s="147"/>
      <c r="J3" s="147">
        <v>0.78356937894334044</v>
      </c>
      <c r="K3" s="120">
        <v>1.0473660506085871</v>
      </c>
    </row>
    <row r="4" spans="2:11" x14ac:dyDescent="0.2">
      <c r="B4" s="373"/>
      <c r="C4" s="83"/>
      <c r="D4" t="s">
        <v>186</v>
      </c>
      <c r="E4">
        <v>26.667999999999999</v>
      </c>
      <c r="F4">
        <v>2</v>
      </c>
      <c r="G4">
        <v>42.08</v>
      </c>
      <c r="K4" s="121">
        <v>0.98311365734719136</v>
      </c>
    </row>
    <row r="5" spans="2:11" x14ac:dyDescent="0.2">
      <c r="B5" s="373"/>
      <c r="C5" s="83">
        <v>2</v>
      </c>
      <c r="D5" t="s">
        <v>303</v>
      </c>
      <c r="E5">
        <v>23.446000000000002</v>
      </c>
      <c r="F5">
        <v>14</v>
      </c>
      <c r="G5">
        <v>14.648999999999999</v>
      </c>
      <c r="H5">
        <v>0.77033775791825476</v>
      </c>
      <c r="K5" s="121">
        <v>0.92975924345331717</v>
      </c>
    </row>
    <row r="6" spans="2:11" x14ac:dyDescent="0.2">
      <c r="B6" s="373"/>
      <c r="C6" s="83"/>
      <c r="D6" t="s">
        <v>186</v>
      </c>
      <c r="E6">
        <v>30.436</v>
      </c>
      <c r="F6">
        <v>2</v>
      </c>
      <c r="G6">
        <v>45.179000000000002</v>
      </c>
      <c r="K6" s="121">
        <v>1.0397610485909041</v>
      </c>
    </row>
    <row r="7" spans="2:11" x14ac:dyDescent="0.2">
      <c r="B7" s="373"/>
      <c r="C7" s="83">
        <v>3</v>
      </c>
      <c r="D7" t="s">
        <v>303</v>
      </c>
      <c r="E7">
        <v>20.53</v>
      </c>
      <c r="F7">
        <v>12</v>
      </c>
      <c r="G7">
        <v>12.99</v>
      </c>
      <c r="H7">
        <v>0.72853087295954577</v>
      </c>
      <c r="K7" s="121"/>
    </row>
    <row r="8" spans="2:11" x14ac:dyDescent="0.2">
      <c r="B8" s="373"/>
      <c r="C8" s="83"/>
      <c r="D8" t="s">
        <v>186</v>
      </c>
      <c r="E8">
        <v>28.18</v>
      </c>
      <c r="F8">
        <v>2</v>
      </c>
      <c r="G8">
        <v>40.53</v>
      </c>
      <c r="K8" s="121"/>
    </row>
    <row r="9" spans="2:11" x14ac:dyDescent="0.2">
      <c r="B9" s="373"/>
      <c r="C9" s="83">
        <v>4</v>
      </c>
      <c r="D9" t="s">
        <v>303</v>
      </c>
      <c r="E9">
        <v>20.14</v>
      </c>
      <c r="F9">
        <v>9</v>
      </c>
      <c r="G9">
        <v>13.31</v>
      </c>
      <c r="H9">
        <v>0.81472491909385114</v>
      </c>
      <c r="K9" s="121"/>
    </row>
    <row r="10" spans="2:11" x14ac:dyDescent="0.2">
      <c r="B10" s="373"/>
      <c r="C10" s="83"/>
      <c r="D10" t="s">
        <v>186</v>
      </c>
      <c r="E10">
        <v>24.72</v>
      </c>
      <c r="F10">
        <v>2</v>
      </c>
      <c r="G10">
        <v>35.71</v>
      </c>
      <c r="K10" s="121"/>
    </row>
    <row r="11" spans="2:11" x14ac:dyDescent="0.2">
      <c r="B11" s="373"/>
      <c r="C11" s="83"/>
      <c r="K11" s="121"/>
    </row>
    <row r="12" spans="2:11" ht="17" thickBot="1" x14ac:dyDescent="0.25">
      <c r="B12" s="374"/>
      <c r="C12" s="89"/>
      <c r="D12" s="90"/>
      <c r="E12" s="90"/>
      <c r="F12" s="90"/>
      <c r="G12" s="90"/>
      <c r="H12" s="90"/>
      <c r="I12" s="90"/>
      <c r="J12" s="90"/>
      <c r="K12" s="122"/>
    </row>
    <row r="13" spans="2:11" x14ac:dyDescent="0.2">
      <c r="B13" s="372" t="s">
        <v>399</v>
      </c>
      <c r="C13" s="152">
        <v>1</v>
      </c>
      <c r="D13" s="147" t="s">
        <v>303</v>
      </c>
      <c r="E13" s="147">
        <v>28.54</v>
      </c>
      <c r="F13" s="147">
        <v>20</v>
      </c>
      <c r="G13" s="147">
        <v>15.11</v>
      </c>
      <c r="H13" s="147">
        <v>1.3249767873723306</v>
      </c>
      <c r="I13" s="147">
        <v>2.0288692606950393E-2</v>
      </c>
      <c r="J13" s="147"/>
      <c r="K13" s="120">
        <v>1.6909501863882037</v>
      </c>
    </row>
    <row r="14" spans="2:11" x14ac:dyDescent="0.2">
      <c r="B14" s="373"/>
      <c r="C14" s="83"/>
      <c r="D14" t="s">
        <v>186</v>
      </c>
      <c r="E14">
        <v>21.54</v>
      </c>
      <c r="F14">
        <v>2</v>
      </c>
      <c r="G14">
        <v>26</v>
      </c>
      <c r="K14" s="121">
        <v>1.5106957616890635</v>
      </c>
    </row>
    <row r="15" spans="2:11" x14ac:dyDescent="0.2">
      <c r="B15" s="373"/>
      <c r="C15" s="83">
        <v>2</v>
      </c>
      <c r="D15" t="s">
        <v>303</v>
      </c>
      <c r="E15">
        <v>31.44</v>
      </c>
      <c r="F15">
        <v>24</v>
      </c>
      <c r="G15">
        <v>15.72</v>
      </c>
      <c r="H15">
        <v>1.1837349397590362</v>
      </c>
      <c r="K15" s="121">
        <v>1.8980765396433308</v>
      </c>
    </row>
    <row r="16" spans="2:11" x14ac:dyDescent="0.2">
      <c r="B16" s="373"/>
      <c r="C16" s="83"/>
      <c r="D16" t="s">
        <v>186</v>
      </c>
      <c r="E16">
        <v>26.56</v>
      </c>
      <c r="F16">
        <v>2</v>
      </c>
      <c r="G16">
        <v>30.82</v>
      </c>
      <c r="K16" s="121">
        <v>1.091781338485952</v>
      </c>
    </row>
    <row r="17" spans="2:11" x14ac:dyDescent="0.2">
      <c r="B17" s="373"/>
      <c r="C17" s="83">
        <v>3</v>
      </c>
      <c r="D17" t="s">
        <v>303</v>
      </c>
      <c r="E17">
        <v>28.05</v>
      </c>
      <c r="F17">
        <v>17</v>
      </c>
      <c r="G17">
        <v>19.09</v>
      </c>
      <c r="H17">
        <v>1.4872746553552494</v>
      </c>
      <c r="K17" s="121">
        <v>1.8980765396433308</v>
      </c>
    </row>
    <row r="18" spans="2:11" x14ac:dyDescent="0.2">
      <c r="B18" s="373"/>
      <c r="C18" s="83"/>
      <c r="D18" t="s">
        <v>186</v>
      </c>
      <c r="E18">
        <v>18.86</v>
      </c>
      <c r="F18">
        <v>2</v>
      </c>
      <c r="G18">
        <v>27.81</v>
      </c>
      <c r="K18" s="121"/>
    </row>
    <row r="19" spans="2:11" x14ac:dyDescent="0.2">
      <c r="B19" s="373"/>
      <c r="C19" s="83">
        <v>4</v>
      </c>
      <c r="D19" t="s">
        <v>303</v>
      </c>
      <c r="E19">
        <v>30.25</v>
      </c>
      <c r="F19">
        <v>20</v>
      </c>
      <c r="G19">
        <v>19.22</v>
      </c>
      <c r="H19">
        <v>0.85548642533936647</v>
      </c>
      <c r="K19" s="121"/>
    </row>
    <row r="20" spans="2:11" x14ac:dyDescent="0.2">
      <c r="B20" s="373"/>
      <c r="C20" s="83"/>
      <c r="D20" t="s">
        <v>186</v>
      </c>
      <c r="E20">
        <v>35.36</v>
      </c>
      <c r="F20">
        <v>2</v>
      </c>
      <c r="G20">
        <v>48.15</v>
      </c>
      <c r="K20" s="121"/>
    </row>
    <row r="21" spans="2:11" x14ac:dyDescent="0.2">
      <c r="B21" s="373"/>
      <c r="C21" s="83">
        <v>5</v>
      </c>
      <c r="D21" t="s">
        <v>303</v>
      </c>
      <c r="E21">
        <v>36.18</v>
      </c>
      <c r="F21">
        <v>25</v>
      </c>
      <c r="G21">
        <v>25.59</v>
      </c>
      <c r="H21">
        <v>0.99614537444933915</v>
      </c>
      <c r="K21" s="121"/>
    </row>
    <row r="22" spans="2:11" x14ac:dyDescent="0.2">
      <c r="B22" s="373"/>
      <c r="C22" s="83"/>
      <c r="D22" t="s">
        <v>186</v>
      </c>
      <c r="E22">
        <v>36.32</v>
      </c>
      <c r="F22">
        <v>2</v>
      </c>
      <c r="G22">
        <v>48.73</v>
      </c>
      <c r="K22" s="121"/>
    </row>
    <row r="23" spans="2:11" x14ac:dyDescent="0.2">
      <c r="B23" s="373"/>
      <c r="C23" s="83"/>
      <c r="K23" s="121"/>
    </row>
    <row r="24" spans="2:11" ht="17" thickBot="1" x14ac:dyDescent="0.25">
      <c r="B24" s="374"/>
      <c r="C24" s="89"/>
      <c r="D24" s="90"/>
      <c r="E24" s="90"/>
      <c r="F24" s="90"/>
      <c r="G24" s="90"/>
      <c r="H24" s="90"/>
      <c r="I24" s="90"/>
      <c r="J24" s="90"/>
      <c r="K24" s="122"/>
    </row>
    <row r="25" spans="2:11" x14ac:dyDescent="0.2">
      <c r="B25" s="372" t="s">
        <v>403</v>
      </c>
      <c r="C25" s="152">
        <v>1</v>
      </c>
      <c r="D25" s="147" t="s">
        <v>303</v>
      </c>
      <c r="E25" s="147">
        <v>23.164999999999999</v>
      </c>
      <c r="F25" s="147">
        <v>12</v>
      </c>
      <c r="G25" s="147">
        <v>18.277999999999999</v>
      </c>
      <c r="H25" s="147">
        <v>1.2094079565625979</v>
      </c>
      <c r="I25" s="147">
        <v>1.7884789119962094E-2</v>
      </c>
      <c r="J25" s="147"/>
      <c r="K25" s="120">
        <v>1.543459952701967</v>
      </c>
    </row>
    <row r="26" spans="2:11" x14ac:dyDescent="0.2">
      <c r="B26" s="373"/>
      <c r="C26" s="83"/>
      <c r="D26" t="s">
        <v>186</v>
      </c>
      <c r="E26">
        <v>19.154</v>
      </c>
      <c r="F26">
        <v>2</v>
      </c>
      <c r="G26">
        <v>34.353000000000002</v>
      </c>
      <c r="K26" s="121">
        <v>1.2810100817800172</v>
      </c>
    </row>
    <row r="27" spans="2:11" x14ac:dyDescent="0.2">
      <c r="B27" s="373"/>
      <c r="C27" s="83">
        <v>2</v>
      </c>
      <c r="D27" t="s">
        <v>303</v>
      </c>
      <c r="E27">
        <v>30.164000000000001</v>
      </c>
      <c r="F27">
        <v>17</v>
      </c>
      <c r="G27">
        <v>19.445</v>
      </c>
      <c r="H27">
        <v>1.0037602742005258</v>
      </c>
      <c r="K27" s="121">
        <v>1.2062535197918849</v>
      </c>
    </row>
    <row r="28" spans="2:11" x14ac:dyDescent="0.2">
      <c r="B28" s="373"/>
      <c r="C28" s="83"/>
      <c r="D28" t="s">
        <v>186</v>
      </c>
      <c r="E28">
        <v>30.050999999999998</v>
      </c>
      <c r="F28">
        <v>2</v>
      </c>
      <c r="G28">
        <v>46.250999999999998</v>
      </c>
      <c r="K28" s="121">
        <v>1.1493994962972935</v>
      </c>
    </row>
    <row r="29" spans="2:11" x14ac:dyDescent="0.2">
      <c r="B29" s="373"/>
      <c r="C29" s="83">
        <v>3</v>
      </c>
      <c r="D29" t="s">
        <v>303</v>
      </c>
      <c r="E29">
        <v>31.553999999999998</v>
      </c>
      <c r="F29">
        <v>20</v>
      </c>
      <c r="G29">
        <v>19.029</v>
      </c>
      <c r="H29">
        <v>0.94518332135154559</v>
      </c>
      <c r="K29" s="121"/>
    </row>
    <row r="30" spans="2:11" x14ac:dyDescent="0.2">
      <c r="B30" s="373"/>
      <c r="C30" s="83"/>
      <c r="D30" t="s">
        <v>186</v>
      </c>
      <c r="E30">
        <v>33.384</v>
      </c>
      <c r="F30">
        <v>2</v>
      </c>
      <c r="G30">
        <v>49.244999999999997</v>
      </c>
      <c r="K30" s="121"/>
    </row>
    <row r="31" spans="2:11" x14ac:dyDescent="0.2">
      <c r="B31" s="373"/>
      <c r="C31" s="83">
        <v>4</v>
      </c>
      <c r="D31" t="s">
        <v>303</v>
      </c>
      <c r="E31">
        <v>34.08</v>
      </c>
      <c r="F31">
        <v>23</v>
      </c>
      <c r="G31">
        <v>19.73</v>
      </c>
      <c r="H31">
        <v>0.90063424947145865</v>
      </c>
      <c r="K31" s="121"/>
    </row>
    <row r="32" spans="2:11" x14ac:dyDescent="0.2">
      <c r="B32" s="373"/>
      <c r="C32" s="83"/>
      <c r="D32" t="s">
        <v>186</v>
      </c>
      <c r="E32">
        <v>37.840000000000003</v>
      </c>
      <c r="F32">
        <v>2</v>
      </c>
      <c r="G32">
        <v>51.53</v>
      </c>
      <c r="K32" s="121"/>
    </row>
    <row r="33" spans="2:11" ht="17" thickBot="1" x14ac:dyDescent="0.25">
      <c r="B33" s="374"/>
      <c r="C33" s="89"/>
      <c r="D33" s="90"/>
      <c r="E33" s="90"/>
      <c r="F33" s="90"/>
      <c r="G33" s="90"/>
      <c r="H33" s="90"/>
      <c r="I33" s="90"/>
      <c r="J33" s="90"/>
      <c r="K33" s="122"/>
    </row>
  </sheetData>
  <mergeCells count="3">
    <mergeCell ref="B25:B33"/>
    <mergeCell ref="B13:B24"/>
    <mergeCell ref="B3:B12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32CBF-8524-2C46-9B9A-9404EBE3FF67}">
  <dimension ref="B1:J34"/>
  <sheetViews>
    <sheetView topLeftCell="A16" workbookViewId="0">
      <selection activeCell="N29" sqref="N29"/>
    </sheetView>
  </sheetViews>
  <sheetFormatPr baseColWidth="10" defaultRowHeight="16" x14ac:dyDescent="0.2"/>
  <cols>
    <col min="9" max="9" width="13.5" customWidth="1"/>
  </cols>
  <sheetData>
    <row r="1" spans="2:10" ht="17" thickBot="1" x14ac:dyDescent="0.25"/>
    <row r="2" spans="2:10" x14ac:dyDescent="0.2">
      <c r="B2" s="152" t="s">
        <v>401</v>
      </c>
      <c r="C2" s="147"/>
      <c r="D2" s="147" t="s">
        <v>299</v>
      </c>
      <c r="E2" s="147" t="s">
        <v>300</v>
      </c>
      <c r="F2" s="147" t="s">
        <v>301</v>
      </c>
      <c r="G2" s="147"/>
      <c r="H2" s="147"/>
      <c r="I2" s="147" t="s">
        <v>400</v>
      </c>
      <c r="J2" s="148" t="s">
        <v>402</v>
      </c>
    </row>
    <row r="3" spans="2:10" ht="16" customHeight="1" x14ac:dyDescent="0.2">
      <c r="B3" s="369" t="s">
        <v>302</v>
      </c>
      <c r="C3">
        <v>1</v>
      </c>
      <c r="D3" t="s">
        <v>303</v>
      </c>
      <c r="E3">
        <v>261632</v>
      </c>
      <c r="F3">
        <v>14.16</v>
      </c>
      <c r="G3">
        <f>F3/F4</f>
        <v>0.52619843924191756</v>
      </c>
      <c r="H3">
        <f>AVERAGE(G3:G14)</f>
        <v>0.61873847640953128</v>
      </c>
      <c r="I3" s="197">
        <f>G3/$H$3</f>
        <v>0.85043755852292724</v>
      </c>
      <c r="J3" s="86"/>
    </row>
    <row r="4" spans="2:10" x14ac:dyDescent="0.2">
      <c r="B4" s="369"/>
      <c r="D4" t="s">
        <v>186</v>
      </c>
      <c r="E4">
        <v>261632</v>
      </c>
      <c r="F4">
        <v>26.91</v>
      </c>
      <c r="I4" s="197"/>
      <c r="J4" s="86"/>
    </row>
    <row r="5" spans="2:10" x14ac:dyDescent="0.2">
      <c r="B5" s="369"/>
      <c r="C5">
        <v>2</v>
      </c>
      <c r="D5" t="s">
        <v>303</v>
      </c>
      <c r="E5">
        <v>260099</v>
      </c>
      <c r="F5">
        <v>19.475000000000001</v>
      </c>
      <c r="G5">
        <f>F5/F6</f>
        <v>0.6815159574468086</v>
      </c>
      <c r="I5" s="197">
        <f>G5/$H$3</f>
        <v>1.1014604448095227</v>
      </c>
      <c r="J5" s="86"/>
    </row>
    <row r="6" spans="2:10" x14ac:dyDescent="0.2">
      <c r="B6" s="369"/>
      <c r="D6" t="s">
        <v>186</v>
      </c>
      <c r="E6">
        <v>260099</v>
      </c>
      <c r="F6">
        <v>28.576000000000001</v>
      </c>
      <c r="I6" s="197"/>
      <c r="J6" s="86"/>
    </row>
    <row r="7" spans="2:10" x14ac:dyDescent="0.2">
      <c r="B7" s="369"/>
      <c r="C7">
        <v>3</v>
      </c>
      <c r="D7" t="s">
        <v>303</v>
      </c>
      <c r="E7">
        <v>261632</v>
      </c>
      <c r="F7">
        <v>23.591999999999999</v>
      </c>
      <c r="G7">
        <f>F7/F8</f>
        <v>0.62335191692868652</v>
      </c>
      <c r="I7" s="197">
        <f>G7/$H$3</f>
        <v>1.0074562043497384</v>
      </c>
      <c r="J7" s="86"/>
    </row>
    <row r="8" spans="2:10" x14ac:dyDescent="0.2">
      <c r="B8" s="369"/>
      <c r="D8" t="s">
        <v>186</v>
      </c>
      <c r="E8">
        <v>261632</v>
      </c>
      <c r="F8">
        <v>37.847000000000001</v>
      </c>
      <c r="I8" s="197"/>
      <c r="J8" s="86"/>
    </row>
    <row r="9" spans="2:10" x14ac:dyDescent="0.2">
      <c r="B9" s="369"/>
      <c r="C9">
        <v>4</v>
      </c>
      <c r="D9" t="s">
        <v>303</v>
      </c>
      <c r="E9">
        <v>260610</v>
      </c>
      <c r="F9">
        <v>23.64</v>
      </c>
      <c r="G9">
        <f>F9/F10</f>
        <v>0.60525372522914644</v>
      </c>
      <c r="I9" s="197">
        <f>G9/$H$3</f>
        <v>0.97820605684871043</v>
      </c>
      <c r="J9" s="86"/>
    </row>
    <row r="10" spans="2:10" x14ac:dyDescent="0.2">
      <c r="B10" s="369"/>
      <c r="D10" t="s">
        <v>186</v>
      </c>
      <c r="E10">
        <v>260610</v>
      </c>
      <c r="F10">
        <v>39.058</v>
      </c>
      <c r="I10" s="197"/>
      <c r="J10" s="86"/>
    </row>
    <row r="11" spans="2:10" x14ac:dyDescent="0.2">
      <c r="B11" s="369"/>
      <c r="C11">
        <v>5</v>
      </c>
      <c r="D11" t="s">
        <v>303</v>
      </c>
      <c r="E11">
        <v>259080</v>
      </c>
      <c r="F11">
        <v>19.155000000000001</v>
      </c>
      <c r="G11">
        <f>F11/F12</f>
        <v>0.59496816275819231</v>
      </c>
      <c r="I11" s="197">
        <f>G11/$H$3</f>
        <v>0.96158261598781547</v>
      </c>
      <c r="J11" s="86"/>
    </row>
    <row r="12" spans="2:10" x14ac:dyDescent="0.2">
      <c r="B12" s="369"/>
      <c r="D12" t="s">
        <v>186</v>
      </c>
      <c r="E12">
        <v>259080</v>
      </c>
      <c r="F12">
        <v>32.195</v>
      </c>
      <c r="I12" s="197"/>
      <c r="J12" s="86"/>
    </row>
    <row r="13" spans="2:10" ht="16" customHeight="1" x14ac:dyDescent="0.2">
      <c r="B13" s="83"/>
      <c r="I13" s="197"/>
      <c r="J13" s="86"/>
    </row>
    <row r="14" spans="2:10" x14ac:dyDescent="0.2">
      <c r="B14" s="373" t="s">
        <v>399</v>
      </c>
      <c r="C14">
        <v>1</v>
      </c>
      <c r="D14" t="s">
        <v>303</v>
      </c>
      <c r="E14">
        <v>261121</v>
      </c>
      <c r="F14">
        <v>19.433</v>
      </c>
      <c r="G14">
        <f>F14/F15</f>
        <v>0.68114265685243602</v>
      </c>
      <c r="I14" s="197">
        <f>G14/$H$3</f>
        <v>1.1008571194812857</v>
      </c>
      <c r="J14" s="86">
        <f>TTEST(G3:G12,G14:G22,2,2)</f>
        <v>3.6095393879751712E-2</v>
      </c>
    </row>
    <row r="15" spans="2:10" x14ac:dyDescent="0.2">
      <c r="B15" s="373"/>
      <c r="D15" t="s">
        <v>186</v>
      </c>
      <c r="E15">
        <v>261121</v>
      </c>
      <c r="F15">
        <v>28.53</v>
      </c>
      <c r="I15" s="197"/>
      <c r="J15" s="86"/>
    </row>
    <row r="16" spans="2:10" x14ac:dyDescent="0.2">
      <c r="B16" s="373"/>
      <c r="C16">
        <v>2</v>
      </c>
      <c r="D16" t="s">
        <v>303</v>
      </c>
      <c r="E16">
        <v>260100</v>
      </c>
      <c r="F16">
        <v>20.994</v>
      </c>
      <c r="G16">
        <f>F16/F17</f>
        <v>0.67615704209475347</v>
      </c>
      <c r="I16" s="197">
        <f>G16/$H$3</f>
        <v>1.0927994102102969</v>
      </c>
      <c r="J16" s="86"/>
    </row>
    <row r="17" spans="2:10" x14ac:dyDescent="0.2">
      <c r="B17" s="373"/>
      <c r="D17" t="s">
        <v>186</v>
      </c>
      <c r="E17">
        <v>260100</v>
      </c>
      <c r="F17">
        <v>31.048999999999999</v>
      </c>
      <c r="I17" s="197"/>
      <c r="J17" s="86"/>
    </row>
    <row r="18" spans="2:10" x14ac:dyDescent="0.2">
      <c r="B18" s="373"/>
      <c r="C18">
        <v>3</v>
      </c>
      <c r="D18" t="s">
        <v>303</v>
      </c>
      <c r="E18">
        <v>260096</v>
      </c>
      <c r="F18">
        <v>17.907</v>
      </c>
      <c r="G18">
        <f>F18/F19</f>
        <v>0.63264440911499731</v>
      </c>
      <c r="I18" s="197">
        <f>G18/$H$3</f>
        <v>1.0224746532430964</v>
      </c>
      <c r="J18" s="86"/>
    </row>
    <row r="19" spans="2:10" x14ac:dyDescent="0.2">
      <c r="B19" s="373"/>
      <c r="D19" t="s">
        <v>186</v>
      </c>
      <c r="E19">
        <v>260096</v>
      </c>
      <c r="F19">
        <v>28.305</v>
      </c>
      <c r="I19" s="197"/>
      <c r="J19" s="86"/>
    </row>
    <row r="20" spans="2:10" x14ac:dyDescent="0.2">
      <c r="B20" s="373"/>
      <c r="C20">
        <v>4</v>
      </c>
      <c r="D20" t="s">
        <v>303</v>
      </c>
      <c r="E20">
        <v>261121</v>
      </c>
      <c r="F20">
        <v>20.532</v>
      </c>
      <c r="G20">
        <f>F20/F21</f>
        <v>0.686413479539984</v>
      </c>
      <c r="I20" s="197">
        <f>G20/$H$3</f>
        <v>1.1093757794458865</v>
      </c>
      <c r="J20" s="86"/>
    </row>
    <row r="21" spans="2:10" x14ac:dyDescent="0.2">
      <c r="B21" s="373"/>
      <c r="D21" t="s">
        <v>186</v>
      </c>
      <c r="E21">
        <v>261121</v>
      </c>
      <c r="F21">
        <v>29.911999999999999</v>
      </c>
      <c r="I21" s="197"/>
      <c r="J21" s="86"/>
    </row>
    <row r="22" spans="2:10" x14ac:dyDescent="0.2">
      <c r="B22" s="373"/>
      <c r="C22">
        <v>5</v>
      </c>
      <c r="D22" t="s">
        <v>303</v>
      </c>
      <c r="E22">
        <v>260608</v>
      </c>
      <c r="F22">
        <v>19.513000000000002</v>
      </c>
      <c r="G22">
        <f>F22/F23</f>
        <v>0.70054570259208737</v>
      </c>
      <c r="I22" s="197">
        <f>G22/$H$3</f>
        <v>1.1322161612726496</v>
      </c>
      <c r="J22" s="86"/>
    </row>
    <row r="23" spans="2:10" x14ac:dyDescent="0.2">
      <c r="B23" s="373"/>
      <c r="D23" t="s">
        <v>186</v>
      </c>
      <c r="E23">
        <v>260608</v>
      </c>
      <c r="F23">
        <v>27.853999999999999</v>
      </c>
      <c r="I23" s="197"/>
      <c r="J23" s="86"/>
    </row>
    <row r="24" spans="2:10" x14ac:dyDescent="0.2">
      <c r="B24" s="83"/>
      <c r="J24" s="86"/>
    </row>
    <row r="25" spans="2:10" ht="16" customHeight="1" x14ac:dyDescent="0.2">
      <c r="B25" s="83"/>
      <c r="J25" s="86"/>
    </row>
    <row r="26" spans="2:10" x14ac:dyDescent="0.2">
      <c r="B26" s="373" t="s">
        <v>403</v>
      </c>
      <c r="C26">
        <v>1</v>
      </c>
      <c r="D26" t="s">
        <v>303</v>
      </c>
      <c r="E26">
        <v>260610</v>
      </c>
      <c r="F26">
        <v>20.045000000000002</v>
      </c>
      <c r="G26">
        <f>F26/F27</f>
        <v>0.77304280755881227</v>
      </c>
      <c r="I26" s="197">
        <f>G26/$H$3</f>
        <v>1.2493853817604674</v>
      </c>
      <c r="J26" s="86">
        <f>TTEST(I26:I32,I3:I11,2,2)</f>
        <v>7.2929033615933318E-4</v>
      </c>
    </row>
    <row r="27" spans="2:10" x14ac:dyDescent="0.2">
      <c r="B27" s="373"/>
      <c r="D27" t="s">
        <v>186</v>
      </c>
      <c r="E27">
        <v>260610</v>
      </c>
      <c r="F27">
        <v>25.93</v>
      </c>
      <c r="I27" s="197"/>
      <c r="J27" s="86"/>
    </row>
    <row r="28" spans="2:10" x14ac:dyDescent="0.2">
      <c r="B28" s="373"/>
      <c r="C28">
        <v>2</v>
      </c>
      <c r="D28" t="s">
        <v>303</v>
      </c>
      <c r="E28">
        <v>259588</v>
      </c>
      <c r="F28">
        <v>24.545999999999999</v>
      </c>
      <c r="G28">
        <f>F28/F29</f>
        <v>0.80439128297558571</v>
      </c>
      <c r="I28" s="197">
        <f>G28/$H$3</f>
        <v>1.3000505280411467</v>
      </c>
      <c r="J28" s="86"/>
    </row>
    <row r="29" spans="2:10" x14ac:dyDescent="0.2">
      <c r="B29" s="373"/>
      <c r="D29" t="s">
        <v>186</v>
      </c>
      <c r="E29">
        <v>259588</v>
      </c>
      <c r="F29">
        <v>30.515000000000001</v>
      </c>
      <c r="I29" s="197"/>
      <c r="J29" s="86"/>
    </row>
    <row r="30" spans="2:10" x14ac:dyDescent="0.2">
      <c r="B30" s="373"/>
      <c r="C30">
        <v>3</v>
      </c>
      <c r="D30" t="s">
        <v>303</v>
      </c>
      <c r="E30">
        <v>258064</v>
      </c>
      <c r="F30">
        <v>21.376000000000001</v>
      </c>
      <c r="G30">
        <f>F30/F31</f>
        <v>0.77407206228499015</v>
      </c>
      <c r="I30" s="197">
        <f>G30/$H$3</f>
        <v>1.2510488547226639</v>
      </c>
      <c r="J30" s="86"/>
    </row>
    <row r="31" spans="2:10" x14ac:dyDescent="0.2">
      <c r="B31" s="373"/>
      <c r="D31" t="s">
        <v>186</v>
      </c>
      <c r="E31">
        <v>258064</v>
      </c>
      <c r="F31">
        <v>27.614999999999998</v>
      </c>
      <c r="I31" s="197"/>
      <c r="J31" s="86"/>
    </row>
    <row r="32" spans="2:10" x14ac:dyDescent="0.2">
      <c r="B32" s="373"/>
      <c r="C32">
        <v>4</v>
      </c>
      <c r="D32" t="s">
        <v>303</v>
      </c>
      <c r="E32">
        <v>259590</v>
      </c>
      <c r="F32">
        <v>19.693999999999999</v>
      </c>
      <c r="G32">
        <f>F32/F33</f>
        <v>0.75375076546233921</v>
      </c>
      <c r="I32" s="197">
        <f>G32/$H$3</f>
        <v>1.2182057431376643</v>
      </c>
      <c r="J32" s="86"/>
    </row>
    <row r="33" spans="2:10" x14ac:dyDescent="0.2">
      <c r="B33" s="373"/>
      <c r="D33" t="s">
        <v>186</v>
      </c>
      <c r="E33">
        <v>259590</v>
      </c>
      <c r="F33">
        <v>26.128</v>
      </c>
      <c r="I33" s="197"/>
      <c r="J33" s="86"/>
    </row>
    <row r="34" spans="2:10" ht="17" thickBot="1" x14ac:dyDescent="0.25">
      <c r="B34" s="89"/>
      <c r="C34" s="90"/>
      <c r="D34" s="90"/>
      <c r="E34" s="90"/>
      <c r="F34" s="90"/>
      <c r="G34" s="90"/>
      <c r="H34" s="90"/>
      <c r="I34" s="200"/>
      <c r="J34" s="93"/>
    </row>
  </sheetData>
  <mergeCells count="3">
    <mergeCell ref="B3:B12"/>
    <mergeCell ref="B14:B23"/>
    <mergeCell ref="B26:B3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7F9BA-B69B-DD43-B017-29D0FFE5BF75}">
  <dimension ref="B2:L39"/>
  <sheetViews>
    <sheetView topLeftCell="L10" workbookViewId="0">
      <selection activeCell="B13" sqref="B13"/>
    </sheetView>
  </sheetViews>
  <sheetFormatPr baseColWidth="10" defaultRowHeight="14" x14ac:dyDescent="0.15"/>
  <cols>
    <col min="1" max="1" width="10.83203125" style="1"/>
    <col min="2" max="2" width="37.33203125" style="1" customWidth="1"/>
    <col min="3" max="16384" width="10.83203125" style="1"/>
  </cols>
  <sheetData>
    <row r="2" spans="2:12" ht="15" thickBot="1" x14ac:dyDescent="0.2">
      <c r="B2" s="2" t="s">
        <v>64</v>
      </c>
      <c r="C2" s="3"/>
      <c r="D2" s="3"/>
      <c r="E2" s="3"/>
      <c r="F2" s="3"/>
      <c r="G2" s="3"/>
      <c r="H2" s="3"/>
      <c r="I2" s="3"/>
      <c r="J2" s="3"/>
      <c r="K2" s="3"/>
      <c r="L2" s="3"/>
    </row>
    <row r="3" spans="2:12" ht="15" thickBot="1" x14ac:dyDescent="0.2">
      <c r="B3" s="349" t="s">
        <v>63</v>
      </c>
      <c r="C3" s="350"/>
      <c r="D3" s="350"/>
      <c r="E3" s="350"/>
      <c r="F3" s="350"/>
      <c r="G3" s="350"/>
      <c r="H3" s="350"/>
      <c r="I3" s="350"/>
      <c r="J3" s="350"/>
      <c r="K3" s="350"/>
      <c r="L3" s="351"/>
    </row>
    <row r="4" spans="2:12" x14ac:dyDescent="0.15">
      <c r="B4" s="4" t="s">
        <v>61</v>
      </c>
      <c r="C4" s="5" t="s">
        <v>49</v>
      </c>
      <c r="D4" s="6" t="s">
        <v>60</v>
      </c>
      <c r="E4" s="5" t="s">
        <v>59</v>
      </c>
      <c r="F4" s="5" t="s">
        <v>58</v>
      </c>
      <c r="G4" s="5" t="s">
        <v>57</v>
      </c>
      <c r="H4" s="5" t="s">
        <v>56</v>
      </c>
      <c r="I4" s="5" t="s">
        <v>55</v>
      </c>
      <c r="J4" s="5" t="s">
        <v>54</v>
      </c>
      <c r="K4" s="5" t="s">
        <v>53</v>
      </c>
      <c r="L4" s="7" t="s">
        <v>52</v>
      </c>
    </row>
    <row r="5" spans="2:12" x14ac:dyDescent="0.15">
      <c r="B5" s="8" t="s">
        <v>31</v>
      </c>
      <c r="C5" s="1" t="s">
        <v>23</v>
      </c>
      <c r="D5" s="50" t="s">
        <v>1</v>
      </c>
      <c r="E5" s="1">
        <v>2.1840000000000002</v>
      </c>
      <c r="F5" s="1">
        <v>0.88880000000000003</v>
      </c>
      <c r="G5" s="1">
        <v>0.40699999999999997</v>
      </c>
      <c r="H5" s="1">
        <v>0.24</v>
      </c>
      <c r="I5" s="1">
        <f t="shared" ref="I5:I12" si="0">H5*100</f>
        <v>24</v>
      </c>
      <c r="J5" s="1">
        <v>0.18099999999999999</v>
      </c>
      <c r="K5" s="1">
        <v>593.47569999999996</v>
      </c>
      <c r="L5" s="9">
        <v>1384.8379</v>
      </c>
    </row>
    <row r="6" spans="2:12" x14ac:dyDescent="0.15">
      <c r="B6" s="8" t="s">
        <v>30</v>
      </c>
      <c r="C6" s="1" t="s">
        <v>23</v>
      </c>
      <c r="D6" s="50" t="s">
        <v>1</v>
      </c>
      <c r="E6" s="1">
        <v>2.1983999999999999</v>
      </c>
      <c r="F6" s="1">
        <v>0.9224</v>
      </c>
      <c r="G6" s="1">
        <v>0.41949999999999998</v>
      </c>
      <c r="H6" s="1">
        <v>0.255</v>
      </c>
      <c r="I6" s="1">
        <f t="shared" si="0"/>
        <v>25.5</v>
      </c>
      <c r="J6" s="1">
        <v>0.188</v>
      </c>
      <c r="K6" s="1">
        <v>636.07730000000004</v>
      </c>
      <c r="L6" s="9">
        <v>1454.9265</v>
      </c>
    </row>
    <row r="7" spans="2:12" x14ac:dyDescent="0.15">
      <c r="B7" s="8" t="s">
        <v>29</v>
      </c>
      <c r="C7" s="1" t="s">
        <v>23</v>
      </c>
      <c r="D7" s="50" t="s">
        <v>1</v>
      </c>
      <c r="E7" s="1">
        <v>2.1122000000000001</v>
      </c>
      <c r="F7" s="1">
        <v>0.88070000000000004</v>
      </c>
      <c r="G7" s="1">
        <v>0.41689999999999999</v>
      </c>
      <c r="H7" s="1">
        <v>0.249</v>
      </c>
      <c r="I7" s="1">
        <f t="shared" si="0"/>
        <v>24.9</v>
      </c>
      <c r="J7" s="1">
        <v>0.184</v>
      </c>
      <c r="K7" s="1">
        <v>623.42330000000004</v>
      </c>
      <c r="L7" s="9">
        <v>1432.6415999999999</v>
      </c>
    </row>
    <row r="8" spans="2:12" x14ac:dyDescent="0.15">
      <c r="B8" s="8" t="s">
        <v>28</v>
      </c>
      <c r="C8" s="1" t="s">
        <v>23</v>
      </c>
      <c r="D8" s="50" t="s">
        <v>1</v>
      </c>
      <c r="E8" s="1">
        <v>2.0638000000000001</v>
      </c>
      <c r="F8" s="1">
        <v>0.92090000000000005</v>
      </c>
      <c r="G8" s="1">
        <v>0.44619999999999999</v>
      </c>
      <c r="H8" s="1">
        <v>0.27800000000000002</v>
      </c>
      <c r="I8" s="1">
        <f t="shared" si="0"/>
        <v>27.800000000000004</v>
      </c>
      <c r="J8" s="1">
        <v>0.2</v>
      </c>
      <c r="K8" s="1">
        <v>673.33590000000004</v>
      </c>
      <c r="L8" s="9">
        <v>1450.6382000000001</v>
      </c>
    </row>
    <row r="9" spans="2:12" x14ac:dyDescent="0.15">
      <c r="B9" s="8" t="s">
        <v>27</v>
      </c>
      <c r="C9" s="1" t="s">
        <v>23</v>
      </c>
      <c r="D9" s="50" t="s">
        <v>1</v>
      </c>
      <c r="E9" s="1">
        <v>2.323</v>
      </c>
      <c r="F9" s="1">
        <v>0.9919</v>
      </c>
      <c r="G9" s="1">
        <v>0.42699999999999999</v>
      </c>
      <c r="H9" s="1">
        <v>0.28799999999999998</v>
      </c>
      <c r="I9" s="1">
        <f t="shared" si="0"/>
        <v>28.799999999999997</v>
      </c>
      <c r="J9" s="1">
        <v>0.182</v>
      </c>
      <c r="K9" s="1">
        <v>636.78030000000001</v>
      </c>
      <c r="L9" s="9">
        <v>1424.8382999999999</v>
      </c>
    </row>
    <row r="10" spans="2:12" x14ac:dyDescent="0.15">
      <c r="B10" s="8" t="s">
        <v>26</v>
      </c>
      <c r="C10" s="1" t="s">
        <v>23</v>
      </c>
      <c r="D10" s="50" t="s">
        <v>1</v>
      </c>
      <c r="E10" s="1">
        <v>2.3673999999999999</v>
      </c>
      <c r="F10" s="1">
        <v>0.95350000000000001</v>
      </c>
      <c r="G10" s="1">
        <v>0.40279999999999999</v>
      </c>
      <c r="H10" s="1">
        <v>0.26</v>
      </c>
      <c r="I10" s="1">
        <f t="shared" si="0"/>
        <v>26</v>
      </c>
      <c r="J10" s="1">
        <v>0.17899999999999999</v>
      </c>
      <c r="K10" s="1">
        <v>604.65329999999994</v>
      </c>
      <c r="L10" s="9">
        <v>1429.7592999999999</v>
      </c>
    </row>
    <row r="11" spans="2:12" x14ac:dyDescent="0.15">
      <c r="B11" s="8" t="s">
        <v>25</v>
      </c>
      <c r="C11" s="1" t="s">
        <v>23</v>
      </c>
      <c r="D11" s="50" t="s">
        <v>1</v>
      </c>
      <c r="E11" s="1">
        <v>2.1545999999999998</v>
      </c>
      <c r="F11" s="1">
        <v>0.89510000000000001</v>
      </c>
      <c r="G11" s="1">
        <v>0.41539999999999999</v>
      </c>
      <c r="H11" s="1">
        <v>0.26400000000000001</v>
      </c>
      <c r="I11" s="1">
        <f t="shared" si="0"/>
        <v>26.400000000000002</v>
      </c>
      <c r="J11" s="1">
        <v>0.187</v>
      </c>
      <c r="K11" s="1">
        <v>608.94169999999997</v>
      </c>
      <c r="L11" s="9">
        <v>1403.1859999999999</v>
      </c>
    </row>
    <row r="12" spans="2:12" x14ac:dyDescent="0.15">
      <c r="B12" s="8" t="s">
        <v>24</v>
      </c>
      <c r="C12" s="1" t="s">
        <v>23</v>
      </c>
      <c r="D12" s="50" t="s">
        <v>1</v>
      </c>
      <c r="E12" s="1">
        <v>2.0478000000000001</v>
      </c>
      <c r="F12" s="1">
        <v>0.81530000000000002</v>
      </c>
      <c r="G12" s="1">
        <v>0.39810000000000001</v>
      </c>
      <c r="H12" s="1">
        <v>0.24</v>
      </c>
      <c r="I12" s="1">
        <f t="shared" si="0"/>
        <v>24</v>
      </c>
      <c r="J12" s="1">
        <v>0.17399999999999999</v>
      </c>
      <c r="K12" s="1">
        <v>590.5231</v>
      </c>
      <c r="L12" s="9">
        <v>1410.6378</v>
      </c>
    </row>
    <row r="13" spans="2:12" x14ac:dyDescent="0.15">
      <c r="B13" s="22" t="s">
        <v>3</v>
      </c>
      <c r="G13" s="51">
        <f t="shared" ref="G13:L13" si="1">AVERAGE(G5:G12)</f>
        <v>0.4166125</v>
      </c>
      <c r="H13" s="51">
        <f t="shared" si="1"/>
        <v>0.25924999999999998</v>
      </c>
      <c r="I13" s="51">
        <f t="shared" si="1"/>
        <v>25.925000000000001</v>
      </c>
      <c r="J13" s="51">
        <f t="shared" si="1"/>
        <v>0.18437499999999998</v>
      </c>
      <c r="K13" s="51">
        <f t="shared" si="1"/>
        <v>620.90132500000004</v>
      </c>
      <c r="L13" s="10">
        <f t="shared" si="1"/>
        <v>1423.9331999999999</v>
      </c>
    </row>
    <row r="14" spans="2:12" x14ac:dyDescent="0.15">
      <c r="B14" s="8" t="s">
        <v>2</v>
      </c>
      <c r="G14" s="1">
        <f>STDEV(G5:G12)</f>
        <v>1.5208591322012696E-2</v>
      </c>
      <c r="H14" s="1">
        <f t="shared" ref="H14:L14" si="2">STDEV(H5:H12)</f>
        <v>1.7177643277569501E-2</v>
      </c>
      <c r="I14" s="1">
        <f t="shared" si="2"/>
        <v>1.7177643277569499</v>
      </c>
      <c r="J14" s="1">
        <f t="shared" si="2"/>
        <v>7.7263463921460754E-3</v>
      </c>
      <c r="K14" s="1">
        <f t="shared" si="2"/>
        <v>27.568692090109881</v>
      </c>
      <c r="L14" s="9">
        <f t="shared" si="2"/>
        <v>23.664310073429775</v>
      </c>
    </row>
    <row r="15" spans="2:12" x14ac:dyDescent="0.15">
      <c r="B15" s="11"/>
      <c r="C15" s="3"/>
      <c r="D15" s="3"/>
      <c r="E15" s="3"/>
      <c r="F15" s="3"/>
      <c r="G15" s="3"/>
      <c r="H15" s="3"/>
      <c r="I15" s="3"/>
      <c r="J15" s="3"/>
      <c r="K15" s="3"/>
      <c r="L15" s="12"/>
    </row>
    <row r="16" spans="2:12" x14ac:dyDescent="0.15">
      <c r="B16" s="8" t="s">
        <v>22</v>
      </c>
      <c r="C16" s="52" t="s">
        <v>13</v>
      </c>
      <c r="D16" s="50" t="s">
        <v>1</v>
      </c>
      <c r="E16" s="1">
        <v>0.96719999999999995</v>
      </c>
      <c r="F16" s="1">
        <v>2.0762999999999998</v>
      </c>
      <c r="G16" s="1">
        <v>0.46579999999999999</v>
      </c>
      <c r="H16" s="1">
        <v>0.27500000000000002</v>
      </c>
      <c r="I16" s="1">
        <f t="shared" ref="I16:I23" si="3">H16*100</f>
        <v>27.500000000000004</v>
      </c>
      <c r="J16" s="1">
        <v>0.215</v>
      </c>
      <c r="K16" s="1">
        <v>695.83190000000002</v>
      </c>
      <c r="L16" s="9">
        <v>1450.2164</v>
      </c>
    </row>
    <row r="17" spans="2:12" x14ac:dyDescent="0.15">
      <c r="B17" s="8" t="s">
        <v>21</v>
      </c>
      <c r="C17" s="52" t="s">
        <v>13</v>
      </c>
      <c r="D17" s="50" t="s">
        <v>1</v>
      </c>
      <c r="E17" s="1">
        <v>1.0083</v>
      </c>
      <c r="F17" s="1">
        <v>2.0516999999999999</v>
      </c>
      <c r="G17" s="1">
        <v>0.4914</v>
      </c>
      <c r="H17" s="1">
        <v>0.26300000000000001</v>
      </c>
      <c r="I17" s="1">
        <f t="shared" si="3"/>
        <v>26.3</v>
      </c>
      <c r="J17" s="1">
        <v>0.223</v>
      </c>
      <c r="K17" s="1">
        <v>725.28740000000005</v>
      </c>
      <c r="L17" s="9">
        <v>1433.7664</v>
      </c>
    </row>
    <row r="18" spans="2:12" x14ac:dyDescent="0.15">
      <c r="B18" s="8" t="s">
        <v>20</v>
      </c>
      <c r="C18" s="52" t="s">
        <v>13</v>
      </c>
      <c r="D18" s="50" t="s">
        <v>1</v>
      </c>
      <c r="E18" s="1">
        <v>1.1133999999999999</v>
      </c>
      <c r="F18" s="1">
        <v>2.4451000000000001</v>
      </c>
      <c r="G18" s="1">
        <v>0.45540000000000003</v>
      </c>
      <c r="H18" s="1">
        <v>0.27700000000000002</v>
      </c>
      <c r="I18" s="1">
        <f t="shared" si="3"/>
        <v>27.700000000000003</v>
      </c>
      <c r="J18" s="1">
        <v>0.20599999999999999</v>
      </c>
      <c r="K18" s="1">
        <v>668.5557</v>
      </c>
      <c r="L18" s="9">
        <v>1417.1052999999999</v>
      </c>
    </row>
    <row r="19" spans="2:12" x14ac:dyDescent="0.15">
      <c r="B19" s="8" t="s">
        <v>19</v>
      </c>
      <c r="C19" s="52" t="s">
        <v>13</v>
      </c>
      <c r="D19" s="50" t="s">
        <v>1</v>
      </c>
      <c r="E19" s="1">
        <v>0.99680000000000002</v>
      </c>
      <c r="F19" s="1">
        <v>2.2326999999999999</v>
      </c>
      <c r="G19" s="1">
        <v>0.44640000000000002</v>
      </c>
      <c r="H19" s="1">
        <v>0.26400000000000001</v>
      </c>
      <c r="I19" s="1">
        <f t="shared" si="3"/>
        <v>26.400000000000002</v>
      </c>
      <c r="J19" s="1">
        <v>0.20699999999999999</v>
      </c>
      <c r="K19" s="1">
        <v>664.8297</v>
      </c>
      <c r="L19" s="9">
        <v>1431.5166999999999</v>
      </c>
    </row>
    <row r="20" spans="2:12" x14ac:dyDescent="0.15">
      <c r="B20" s="8" t="s">
        <v>18</v>
      </c>
      <c r="C20" s="52" t="s">
        <v>13</v>
      </c>
      <c r="D20" s="50" t="s">
        <v>1</v>
      </c>
      <c r="E20" s="1">
        <v>1.1063000000000001</v>
      </c>
      <c r="F20" s="1">
        <v>2.6294</v>
      </c>
      <c r="G20" s="1">
        <v>0.42070000000000002</v>
      </c>
      <c r="H20" s="1">
        <v>0.245</v>
      </c>
      <c r="I20" s="1">
        <f t="shared" si="3"/>
        <v>24.5</v>
      </c>
      <c r="J20" s="1">
        <v>0.20599999999999999</v>
      </c>
      <c r="K20" s="1">
        <v>617.16660000000002</v>
      </c>
      <c r="L20" s="9">
        <v>1425.8225</v>
      </c>
    </row>
    <row r="21" spans="2:12" x14ac:dyDescent="0.15">
      <c r="B21" s="8" t="s">
        <v>17</v>
      </c>
      <c r="C21" s="52" t="s">
        <v>13</v>
      </c>
      <c r="D21" s="50" t="s">
        <v>1</v>
      </c>
      <c r="E21" s="1">
        <v>1.1349</v>
      </c>
      <c r="F21" s="1">
        <v>2.6537999999999999</v>
      </c>
      <c r="G21" s="1">
        <v>0.42770000000000002</v>
      </c>
      <c r="H21" s="1">
        <v>0.27700000000000002</v>
      </c>
      <c r="I21" s="1">
        <f t="shared" si="3"/>
        <v>27.700000000000003</v>
      </c>
      <c r="J21" s="1">
        <v>0.21299999999999999</v>
      </c>
      <c r="K21" s="1">
        <v>637.27229999999997</v>
      </c>
      <c r="L21" s="9">
        <v>1445.9983999999999</v>
      </c>
    </row>
    <row r="22" spans="2:12" x14ac:dyDescent="0.15">
      <c r="B22" s="8" t="s">
        <v>16</v>
      </c>
      <c r="C22" s="52" t="s">
        <v>13</v>
      </c>
      <c r="D22" s="50" t="s">
        <v>1</v>
      </c>
      <c r="E22" s="1">
        <v>0.92100000000000004</v>
      </c>
      <c r="F22" s="1">
        <v>1.8808</v>
      </c>
      <c r="G22" s="1">
        <v>0.48970000000000002</v>
      </c>
      <c r="H22" s="1">
        <v>0.28999999999999998</v>
      </c>
      <c r="I22" s="1">
        <f t="shared" si="3"/>
        <v>28.999999999999996</v>
      </c>
      <c r="J22" s="1">
        <v>0.214</v>
      </c>
      <c r="K22" s="1">
        <v>740.47199999999998</v>
      </c>
      <c r="L22" s="9">
        <v>1473.2043000000001</v>
      </c>
    </row>
    <row r="23" spans="2:12" x14ac:dyDescent="0.15">
      <c r="B23" s="8" t="s">
        <v>15</v>
      </c>
      <c r="C23" s="52" t="s">
        <v>13</v>
      </c>
      <c r="D23" s="50" t="s">
        <v>1</v>
      </c>
      <c r="E23" s="1">
        <v>1.0173000000000001</v>
      </c>
      <c r="F23" s="1">
        <v>2.0987</v>
      </c>
      <c r="G23" s="1">
        <v>0.48470000000000002</v>
      </c>
      <c r="H23" s="1">
        <v>0.28599999999999998</v>
      </c>
      <c r="I23" s="1">
        <f t="shared" si="3"/>
        <v>28.599999999999998</v>
      </c>
      <c r="J23" s="1">
        <v>0.222</v>
      </c>
      <c r="K23" s="1">
        <v>741.94839999999999</v>
      </c>
      <c r="L23" s="9">
        <v>1478.4066</v>
      </c>
    </row>
    <row r="24" spans="2:12" x14ac:dyDescent="0.15">
      <c r="B24" s="13" t="s">
        <v>3</v>
      </c>
      <c r="C24" s="51"/>
      <c r="E24" s="51">
        <f t="shared" ref="E24:L24" si="4">AVERAGE(E16:E23)</f>
        <v>1.03315</v>
      </c>
      <c r="F24" s="51">
        <f t="shared" si="4"/>
        <v>2.2585625</v>
      </c>
      <c r="G24" s="51">
        <f t="shared" si="4"/>
        <v>0.46022500000000005</v>
      </c>
      <c r="H24" s="51">
        <f t="shared" si="4"/>
        <v>0.27212500000000006</v>
      </c>
      <c r="I24" s="51">
        <f t="shared" si="4"/>
        <v>27.212500000000002</v>
      </c>
      <c r="J24" s="51">
        <f t="shared" si="4"/>
        <v>0.21325</v>
      </c>
      <c r="K24" s="51">
        <f t="shared" si="4"/>
        <v>686.42050000000006</v>
      </c>
      <c r="L24" s="10">
        <f t="shared" si="4"/>
        <v>1444.5045749999999</v>
      </c>
    </row>
    <row r="25" spans="2:12" x14ac:dyDescent="0.15">
      <c r="B25" s="8" t="s">
        <v>2</v>
      </c>
      <c r="G25" s="1">
        <f>STDEV(G16:G23)</f>
        <v>2.7529918789771762E-2</v>
      </c>
      <c r="H25" s="1">
        <f t="shared" ref="H25:L25" si="5">STDEV(H16:H23)</f>
        <v>1.4406719662316308E-2</v>
      </c>
      <c r="I25" s="1">
        <f t="shared" si="5"/>
        <v>1.4406719662316303</v>
      </c>
      <c r="J25" s="1">
        <f t="shared" si="5"/>
        <v>6.755949758757626E-3</v>
      </c>
      <c r="K25" s="1">
        <f t="shared" si="5"/>
        <v>47.209388667267689</v>
      </c>
      <c r="L25" s="9">
        <f t="shared" si="5"/>
        <v>22.011722423404354</v>
      </c>
    </row>
    <row r="26" spans="2:12" x14ac:dyDescent="0.15">
      <c r="B26" s="11"/>
      <c r="C26" s="3"/>
      <c r="D26" s="3"/>
      <c r="E26" s="3"/>
      <c r="F26" s="3"/>
      <c r="G26" s="3"/>
      <c r="H26" s="3"/>
      <c r="I26" s="3"/>
      <c r="J26" s="3"/>
      <c r="K26" s="3"/>
      <c r="L26" s="12"/>
    </row>
    <row r="27" spans="2:12" x14ac:dyDescent="0.15">
      <c r="B27" s="8" t="s">
        <v>14</v>
      </c>
      <c r="C27" s="1" t="s">
        <v>0</v>
      </c>
      <c r="D27" s="50" t="s">
        <v>1</v>
      </c>
      <c r="E27" s="1">
        <v>1.1537999999999999</v>
      </c>
      <c r="F27" s="1">
        <v>2.6547000000000001</v>
      </c>
      <c r="G27" s="1">
        <v>0.43459999999999999</v>
      </c>
      <c r="H27" s="1">
        <v>0.28299999999999997</v>
      </c>
      <c r="I27" s="1">
        <f t="shared" ref="I27:I36" si="6">H27*100</f>
        <v>28.299999999999997</v>
      </c>
      <c r="J27" s="1">
        <v>0.188</v>
      </c>
      <c r="K27" s="1">
        <v>623.98569999999995</v>
      </c>
      <c r="L27" s="9">
        <v>1374.2929999999999</v>
      </c>
    </row>
    <row r="28" spans="2:12" x14ac:dyDescent="0.15">
      <c r="B28" s="8" t="s">
        <v>12</v>
      </c>
      <c r="C28" s="1" t="s">
        <v>0</v>
      </c>
      <c r="D28" s="50" t="s">
        <v>1</v>
      </c>
      <c r="E28" s="1">
        <v>1.1343000000000001</v>
      </c>
      <c r="F28" s="1">
        <v>2.6440999999999999</v>
      </c>
      <c r="G28" s="1">
        <v>0.42899999999999999</v>
      </c>
      <c r="H28" s="1">
        <v>0.253</v>
      </c>
      <c r="I28" s="1">
        <f t="shared" si="6"/>
        <v>25.3</v>
      </c>
      <c r="J28" s="1">
        <v>0.21099999999999999</v>
      </c>
      <c r="K28" s="1">
        <v>631.36720000000003</v>
      </c>
      <c r="L28" s="9">
        <v>1426.3145999999999</v>
      </c>
    </row>
    <row r="29" spans="2:12" x14ac:dyDescent="0.15">
      <c r="B29" s="8" t="s">
        <v>11</v>
      </c>
      <c r="C29" s="1" t="s">
        <v>0</v>
      </c>
      <c r="D29" s="50" t="s">
        <v>1</v>
      </c>
      <c r="E29" s="1">
        <v>1.3221000000000001</v>
      </c>
      <c r="F29" s="1">
        <v>2.9621</v>
      </c>
      <c r="G29" s="1">
        <v>0.44629999999999997</v>
      </c>
      <c r="H29" s="1">
        <v>0.28799999999999998</v>
      </c>
      <c r="I29" s="1">
        <f t="shared" si="6"/>
        <v>28.799999999999997</v>
      </c>
      <c r="J29" s="1">
        <v>0.214</v>
      </c>
      <c r="K29" s="1">
        <v>652.45699999999999</v>
      </c>
      <c r="L29" s="9">
        <v>1415.4182000000001</v>
      </c>
    </row>
    <row r="30" spans="2:12" x14ac:dyDescent="0.15">
      <c r="B30" s="8" t="s">
        <v>10</v>
      </c>
      <c r="C30" s="1" t="s">
        <v>0</v>
      </c>
      <c r="D30" s="50" t="s">
        <v>1</v>
      </c>
      <c r="E30" s="1">
        <v>1.1432</v>
      </c>
      <c r="F30" s="1">
        <v>2.7132000000000001</v>
      </c>
      <c r="G30" s="1">
        <v>0.42130000000000001</v>
      </c>
      <c r="H30" s="1">
        <v>0.26500000000000001</v>
      </c>
      <c r="I30" s="1">
        <f t="shared" si="6"/>
        <v>26.5</v>
      </c>
      <c r="J30" s="1">
        <v>0.21299999999999999</v>
      </c>
      <c r="K30" s="1">
        <v>631.64829999999995</v>
      </c>
      <c r="L30" s="9">
        <v>1445.2252000000001</v>
      </c>
    </row>
    <row r="31" spans="2:12" x14ac:dyDescent="0.15">
      <c r="B31" s="8" t="s">
        <v>9</v>
      </c>
      <c r="C31" s="1" t="s">
        <v>0</v>
      </c>
      <c r="D31" s="50" t="s">
        <v>1</v>
      </c>
      <c r="E31" s="1">
        <v>1.1593</v>
      </c>
      <c r="F31" s="1">
        <v>2.7759</v>
      </c>
      <c r="G31" s="1">
        <v>0.41760000000000003</v>
      </c>
      <c r="H31" s="1">
        <v>0.24399999999999999</v>
      </c>
      <c r="I31" s="1">
        <f t="shared" si="6"/>
        <v>24.4</v>
      </c>
      <c r="J31" s="1">
        <v>0.2</v>
      </c>
      <c r="K31" s="1">
        <v>618.29139999999995</v>
      </c>
      <c r="L31" s="9">
        <v>1427.4393</v>
      </c>
    </row>
    <row r="32" spans="2:12" x14ac:dyDescent="0.15">
      <c r="B32" s="8" t="s">
        <v>8</v>
      </c>
      <c r="C32" s="1" t="s">
        <v>0</v>
      </c>
      <c r="D32" s="50" t="s">
        <v>1</v>
      </c>
      <c r="E32" s="1">
        <v>1.0311999999999999</v>
      </c>
      <c r="F32" s="1">
        <v>2.5821000000000001</v>
      </c>
      <c r="G32" s="1">
        <v>0.39939999999999998</v>
      </c>
      <c r="H32" s="1">
        <v>0.26200000000000001</v>
      </c>
      <c r="I32" s="1">
        <f t="shared" si="6"/>
        <v>26.200000000000003</v>
      </c>
      <c r="J32" s="1">
        <v>0.19900000000000001</v>
      </c>
      <c r="K32" s="1">
        <v>586.02390000000003</v>
      </c>
      <c r="L32" s="9">
        <v>1412.9576</v>
      </c>
    </row>
    <row r="33" spans="2:12" x14ac:dyDescent="0.15">
      <c r="B33" s="8" t="s">
        <v>7</v>
      </c>
      <c r="C33" s="1" t="s">
        <v>0</v>
      </c>
      <c r="D33" s="50" t="s">
        <v>1</v>
      </c>
      <c r="E33" s="1">
        <v>1.2212000000000001</v>
      </c>
      <c r="F33" s="1">
        <v>2.5891000000000002</v>
      </c>
      <c r="G33" s="1">
        <v>0.47170000000000001</v>
      </c>
      <c r="H33" s="1">
        <v>0.27900000000000003</v>
      </c>
      <c r="I33" s="1">
        <f t="shared" si="6"/>
        <v>27.900000000000002</v>
      </c>
      <c r="J33" s="1">
        <v>0.222</v>
      </c>
      <c r="K33" s="1">
        <v>693.51199999999994</v>
      </c>
      <c r="L33" s="9">
        <v>1423.8541</v>
      </c>
    </row>
    <row r="34" spans="2:12" x14ac:dyDescent="0.15">
      <c r="B34" s="8" t="s">
        <v>6</v>
      </c>
      <c r="C34" s="1" t="s">
        <v>0</v>
      </c>
      <c r="D34" s="50" t="s">
        <v>1</v>
      </c>
      <c r="E34" s="1">
        <v>1.1395</v>
      </c>
      <c r="F34" s="1">
        <v>2.6535000000000002</v>
      </c>
      <c r="G34" s="1">
        <v>0.4294</v>
      </c>
      <c r="H34" s="1">
        <v>0.26</v>
      </c>
      <c r="I34" s="1">
        <f t="shared" si="6"/>
        <v>26</v>
      </c>
      <c r="J34" s="1">
        <v>0.214</v>
      </c>
      <c r="K34" s="1">
        <v>642.96659999999997</v>
      </c>
      <c r="L34" s="9">
        <v>1445.5767000000001</v>
      </c>
    </row>
    <row r="35" spans="2:12" x14ac:dyDescent="0.15">
      <c r="B35" s="8" t="s">
        <v>5</v>
      </c>
      <c r="C35" s="1" t="s">
        <v>0</v>
      </c>
      <c r="D35" s="50" t="s">
        <v>1</v>
      </c>
      <c r="E35" s="1">
        <v>0.96660000000000001</v>
      </c>
      <c r="F35" s="1">
        <v>2.3328000000000002</v>
      </c>
      <c r="G35" s="1">
        <v>0.41439999999999999</v>
      </c>
      <c r="H35" s="1">
        <v>0.247</v>
      </c>
      <c r="I35" s="1">
        <f t="shared" si="6"/>
        <v>24.7</v>
      </c>
      <c r="J35" s="1">
        <v>0.191</v>
      </c>
      <c r="K35" s="1">
        <v>597.13120000000004</v>
      </c>
      <c r="L35" s="9">
        <v>1394.1876999999999</v>
      </c>
    </row>
    <row r="36" spans="2:12" x14ac:dyDescent="0.15">
      <c r="B36" s="8" t="s">
        <v>4</v>
      </c>
      <c r="C36" s="1" t="s">
        <v>0</v>
      </c>
      <c r="D36" s="50" t="s">
        <v>1</v>
      </c>
      <c r="E36" s="1">
        <v>1.0152000000000001</v>
      </c>
      <c r="F36" s="1">
        <v>2.1095000000000002</v>
      </c>
      <c r="G36" s="1">
        <v>0.48130000000000001</v>
      </c>
      <c r="H36" s="1">
        <v>0.27500000000000002</v>
      </c>
      <c r="I36" s="1">
        <f t="shared" si="6"/>
        <v>27.500000000000004</v>
      </c>
      <c r="J36" s="1">
        <v>0.2</v>
      </c>
      <c r="K36" s="1">
        <v>709.32929999999999</v>
      </c>
      <c r="L36" s="9">
        <v>1431.7276999999999</v>
      </c>
    </row>
    <row r="37" spans="2:12" x14ac:dyDescent="0.15">
      <c r="B37" s="13" t="s">
        <v>3</v>
      </c>
      <c r="C37" s="51"/>
      <c r="D37" s="51"/>
      <c r="E37" s="51">
        <f t="shared" ref="E37:L37" si="7">AVERAGE(E27:E36)</f>
        <v>1.1286400000000001</v>
      </c>
      <c r="F37" s="51">
        <f t="shared" si="7"/>
        <v>2.6017000000000001</v>
      </c>
      <c r="G37" s="51">
        <f t="shared" si="7"/>
        <v>0.4345</v>
      </c>
      <c r="H37" s="51">
        <f t="shared" si="7"/>
        <v>0.2656</v>
      </c>
      <c r="I37" s="51">
        <f t="shared" si="7"/>
        <v>26.560000000000002</v>
      </c>
      <c r="J37" s="51">
        <f t="shared" si="7"/>
        <v>0.20519999999999999</v>
      </c>
      <c r="K37" s="51">
        <f t="shared" si="7"/>
        <v>638.67125999999996</v>
      </c>
      <c r="L37" s="10">
        <f t="shared" si="7"/>
        <v>1419.6994099999999</v>
      </c>
    </row>
    <row r="38" spans="2:12" ht="15" thickBot="1" x14ac:dyDescent="0.2">
      <c r="B38" s="14" t="s">
        <v>2</v>
      </c>
      <c r="C38" s="15"/>
      <c r="D38" s="15"/>
      <c r="E38" s="15"/>
      <c r="F38" s="15"/>
      <c r="G38" s="15">
        <f>STDEV(G27:G36)</f>
        <v>2.5528763733831256E-2</v>
      </c>
      <c r="H38" s="15">
        <f t="shared" ref="H38:L38" si="8">STDEV(H27:H36)</f>
        <v>1.5233005102226034E-2</v>
      </c>
      <c r="I38" s="15">
        <f t="shared" si="8"/>
        <v>1.5233005102226034</v>
      </c>
      <c r="J38" s="15">
        <f t="shared" si="8"/>
        <v>1.1163432367431718E-2</v>
      </c>
      <c r="K38" s="15">
        <f t="shared" si="8"/>
        <v>38.64303685875516</v>
      </c>
      <c r="L38" s="16">
        <f t="shared" si="8"/>
        <v>22.018119092866872</v>
      </c>
    </row>
    <row r="39" spans="2:12" x14ac:dyDescent="0.1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1">
    <mergeCell ref="B3:L3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6D366-A51F-D64B-A1AA-9805EF29C81A}">
  <dimension ref="A1:Y63"/>
  <sheetViews>
    <sheetView topLeftCell="B1" workbookViewId="0">
      <selection activeCell="AA46" sqref="AA46"/>
    </sheetView>
  </sheetViews>
  <sheetFormatPr baseColWidth="10" defaultRowHeight="16" x14ac:dyDescent="0.2"/>
  <cols>
    <col min="11" max="11" width="16.33203125" customWidth="1"/>
    <col min="15" max="15" width="10.83203125" style="294"/>
    <col min="16" max="25" width="10.83203125" style="260"/>
  </cols>
  <sheetData>
    <row r="1" spans="1:25" ht="17" thickBot="1" x14ac:dyDescent="0.25">
      <c r="A1" t="s">
        <v>466</v>
      </c>
      <c r="N1" t="s">
        <v>467</v>
      </c>
    </row>
    <row r="2" spans="1:25" x14ac:dyDescent="0.2">
      <c r="B2" s="266" t="s">
        <v>424</v>
      </c>
      <c r="C2" s="267" t="s">
        <v>425</v>
      </c>
      <c r="D2" s="267" t="s">
        <v>426</v>
      </c>
      <c r="E2" s="268" t="s">
        <v>49</v>
      </c>
      <c r="F2" s="269" t="s">
        <v>420</v>
      </c>
      <c r="G2" s="269" t="s">
        <v>421</v>
      </c>
      <c r="H2" s="270" t="s">
        <v>263</v>
      </c>
      <c r="I2" s="270" t="s">
        <v>422</v>
      </c>
      <c r="J2" s="270" t="s">
        <v>283</v>
      </c>
      <c r="K2" s="268" t="s">
        <v>464</v>
      </c>
      <c r="L2" s="271" t="s">
        <v>465</v>
      </c>
      <c r="M2" s="260"/>
      <c r="O2" s="295" t="s">
        <v>472</v>
      </c>
      <c r="P2" s="268" t="s">
        <v>210</v>
      </c>
      <c r="Q2" s="268" t="s">
        <v>50</v>
      </c>
      <c r="R2" s="268" t="s">
        <v>49</v>
      </c>
      <c r="S2" s="268" t="s">
        <v>211</v>
      </c>
      <c r="T2" s="268" t="s">
        <v>468</v>
      </c>
      <c r="U2" s="268" t="s">
        <v>469</v>
      </c>
      <c r="V2" s="268" t="s">
        <v>470</v>
      </c>
      <c r="W2" s="268" t="s">
        <v>471</v>
      </c>
      <c r="X2" s="268" t="s">
        <v>473</v>
      </c>
      <c r="Y2" s="271" t="s">
        <v>415</v>
      </c>
    </row>
    <row r="3" spans="1:25" x14ac:dyDescent="0.2">
      <c r="B3" s="272">
        <v>1</v>
      </c>
      <c r="C3" s="273">
        <v>3802</v>
      </c>
      <c r="D3" s="273" t="s">
        <v>1</v>
      </c>
      <c r="E3" s="260" t="s">
        <v>423</v>
      </c>
      <c r="F3" s="274">
        <v>28.92</v>
      </c>
      <c r="G3" s="274">
        <f>10^((F3-35.499)/-3.7419)</f>
        <v>57.305684846668072</v>
      </c>
      <c r="H3" s="274">
        <v>11.68</v>
      </c>
      <c r="I3" s="274">
        <f>10^((H3-21.559)/-4.373)</f>
        <v>181.58913908912913</v>
      </c>
      <c r="J3" s="263">
        <f t="shared" ref="J3:J9" si="0">G3/I3</f>
        <v>0.31557881233492058</v>
      </c>
      <c r="K3" s="261">
        <f>AVERAGE(J3:J9)</f>
        <v>0.30518910537730504</v>
      </c>
      <c r="L3" s="275">
        <f t="shared" ref="L3:L9" si="1">J3/$K$3</f>
        <v>1.034043505402235</v>
      </c>
      <c r="M3" s="261"/>
      <c r="O3" s="296">
        <v>1</v>
      </c>
      <c r="P3" s="260">
        <v>3802</v>
      </c>
      <c r="Q3" s="260" t="s">
        <v>1</v>
      </c>
      <c r="R3" s="260" t="s">
        <v>423</v>
      </c>
      <c r="S3" s="260">
        <v>28.3613870855614</v>
      </c>
      <c r="T3" s="260">
        <v>22.568642105018458</v>
      </c>
      <c r="U3" s="260">
        <v>18.295664667851199</v>
      </c>
      <c r="V3" s="260">
        <v>9.5102270528252717</v>
      </c>
      <c r="W3" s="260">
        <v>2.3730918283716296</v>
      </c>
      <c r="X3" s="260">
        <v>2.6569145586466059</v>
      </c>
      <c r="Y3" s="292">
        <v>0.89317581577800098</v>
      </c>
    </row>
    <row r="4" spans="1:25" x14ac:dyDescent="0.2">
      <c r="B4" s="272">
        <v>2</v>
      </c>
      <c r="C4" s="273">
        <v>3803</v>
      </c>
      <c r="D4" s="273" t="s">
        <v>1</v>
      </c>
      <c r="E4" s="260" t="s">
        <v>423</v>
      </c>
      <c r="F4" s="274">
        <v>29.25</v>
      </c>
      <c r="G4" s="274">
        <f t="shared" ref="G4:G17" si="2">10^((F4-35.499)/-3.7419)</f>
        <v>46.774291253725686</v>
      </c>
      <c r="H4" s="274">
        <v>12.2257706331312</v>
      </c>
      <c r="I4" s="274">
        <f t="shared" ref="I4:I17" si="3">10^((H4-21.559)/-4.373)</f>
        <v>136.2339167431121</v>
      </c>
      <c r="J4" s="263">
        <f t="shared" si="0"/>
        <v>0.34333807888622248</v>
      </c>
      <c r="K4" s="260"/>
      <c r="L4" s="275">
        <f t="shared" si="1"/>
        <v>1.1250010987835031</v>
      </c>
      <c r="M4" s="261"/>
      <c r="O4" s="296">
        <v>2</v>
      </c>
      <c r="P4" s="260">
        <v>3803</v>
      </c>
      <c r="Q4" s="260" t="s">
        <v>1</v>
      </c>
      <c r="R4" s="260" t="s">
        <v>423</v>
      </c>
      <c r="S4" s="260">
        <v>28.390781676502598</v>
      </c>
      <c r="T4" s="260">
        <v>22.259158209279434</v>
      </c>
      <c r="U4" s="260">
        <v>18.6413075610823</v>
      </c>
      <c r="V4" s="260">
        <v>7.2774151374204017</v>
      </c>
      <c r="W4" s="260">
        <v>3.0586626967071107</v>
      </c>
      <c r="Y4" s="292">
        <v>1.1512085274827768</v>
      </c>
    </row>
    <row r="5" spans="1:25" x14ac:dyDescent="0.2">
      <c r="B5" s="272">
        <v>3</v>
      </c>
      <c r="C5" s="273">
        <v>3804</v>
      </c>
      <c r="D5" s="273" t="s">
        <v>1</v>
      </c>
      <c r="E5" s="260" t="s">
        <v>423</v>
      </c>
      <c r="F5" s="274">
        <v>28.7496003454212</v>
      </c>
      <c r="G5" s="274">
        <f t="shared" si="2"/>
        <v>63.640850888245104</v>
      </c>
      <c r="H5" s="274">
        <v>11.8677993546652</v>
      </c>
      <c r="I5" s="274">
        <f t="shared" si="3"/>
        <v>164.49195822882885</v>
      </c>
      <c r="J5" s="263">
        <f t="shared" si="0"/>
        <v>0.38689338721174887</v>
      </c>
      <c r="K5" s="260"/>
      <c r="L5" s="275">
        <f t="shared" si="1"/>
        <v>1.2677169020612087</v>
      </c>
      <c r="M5" s="261"/>
      <c r="O5" s="296">
        <v>3</v>
      </c>
      <c r="P5" s="260">
        <v>3804</v>
      </c>
      <c r="Q5" s="260" t="s">
        <v>1</v>
      </c>
      <c r="R5" s="260" t="s">
        <v>423</v>
      </c>
      <c r="S5" s="260">
        <v>27.7</v>
      </c>
      <c r="T5" s="260">
        <v>30.791640001968233</v>
      </c>
      <c r="U5" s="260">
        <v>17.558336497843499</v>
      </c>
      <c r="V5" s="260">
        <v>16.830574931461598</v>
      </c>
      <c r="W5" s="260">
        <v>1.8295061296099306</v>
      </c>
      <c r="Y5" s="292">
        <v>0.68858297443401972</v>
      </c>
    </row>
    <row r="6" spans="1:25" x14ac:dyDescent="0.2">
      <c r="B6" s="272">
        <v>4</v>
      </c>
      <c r="C6" s="273">
        <v>3805</v>
      </c>
      <c r="D6" s="273" t="s">
        <v>1</v>
      </c>
      <c r="E6" s="260" t="s">
        <v>423</v>
      </c>
      <c r="F6" s="274">
        <v>30.431102952159499</v>
      </c>
      <c r="G6" s="274">
        <f t="shared" si="2"/>
        <v>22.613336241482369</v>
      </c>
      <c r="H6" s="274">
        <v>12.5758260960814</v>
      </c>
      <c r="I6" s="274">
        <f t="shared" si="3"/>
        <v>113.30158142107589</v>
      </c>
      <c r="J6" s="263">
        <f t="shared" si="0"/>
        <v>0.19958535404233932</v>
      </c>
      <c r="K6" s="260"/>
      <c r="L6" s="275">
        <f t="shared" si="1"/>
        <v>0.65397273534909484</v>
      </c>
      <c r="M6" s="261"/>
      <c r="O6" s="296">
        <v>4</v>
      </c>
      <c r="P6" s="260">
        <v>3805</v>
      </c>
      <c r="Q6" s="260" t="s">
        <v>1</v>
      </c>
      <c r="R6" s="260" t="s">
        <v>423</v>
      </c>
      <c r="S6" s="260">
        <v>28.742305471930401</v>
      </c>
      <c r="T6" s="260">
        <v>18.871026731244086</v>
      </c>
      <c r="U6" s="260">
        <v>17.831944087845201</v>
      </c>
      <c r="V6" s="260">
        <v>13.61774746410436</v>
      </c>
      <c r="W6" s="260">
        <v>1.3857671234532059</v>
      </c>
      <c r="Y6" s="292">
        <v>0.5215700741837539</v>
      </c>
    </row>
    <row r="7" spans="1:25" x14ac:dyDescent="0.2">
      <c r="B7" s="272">
        <v>7</v>
      </c>
      <c r="C7" s="273">
        <v>3813</v>
      </c>
      <c r="D7" s="273" t="s">
        <v>1</v>
      </c>
      <c r="E7" s="260" t="s">
        <v>423</v>
      </c>
      <c r="F7" s="274">
        <v>30.0473785759037</v>
      </c>
      <c r="G7" s="274">
        <f t="shared" si="2"/>
        <v>28.63601916510321</v>
      </c>
      <c r="H7" s="274">
        <v>12.83</v>
      </c>
      <c r="I7" s="274">
        <f t="shared" si="3"/>
        <v>99.108866363104852</v>
      </c>
      <c r="J7" s="263">
        <f t="shared" si="0"/>
        <v>0.28893498852251537</v>
      </c>
      <c r="K7" s="260"/>
      <c r="L7" s="275">
        <f t="shared" si="1"/>
        <v>0.94674083521200825</v>
      </c>
      <c r="M7" s="261"/>
      <c r="O7" s="296">
        <v>7</v>
      </c>
      <c r="P7" s="260">
        <v>3813</v>
      </c>
      <c r="Q7" s="260" t="s">
        <v>1</v>
      </c>
      <c r="R7" s="260" t="s">
        <v>423</v>
      </c>
      <c r="S7" s="260">
        <v>28.26</v>
      </c>
      <c r="T7" s="260">
        <v>23.669499428439408</v>
      </c>
      <c r="U7" s="260">
        <v>18.8954744284706</v>
      </c>
      <c r="V7" s="260">
        <v>5.977504731608863</v>
      </c>
      <c r="W7" s="260">
        <v>3.9597625583256866</v>
      </c>
      <c r="Y7" s="292">
        <v>1.4903612709106961</v>
      </c>
    </row>
    <row r="8" spans="1:25" x14ac:dyDescent="0.2">
      <c r="B8" s="272">
        <v>9</v>
      </c>
      <c r="C8" s="273">
        <v>3815</v>
      </c>
      <c r="D8" s="273" t="s">
        <v>1</v>
      </c>
      <c r="E8" s="260" t="s">
        <v>423</v>
      </c>
      <c r="F8" s="274">
        <v>30.1103623550501</v>
      </c>
      <c r="G8" s="274">
        <f t="shared" si="2"/>
        <v>27.547399846012848</v>
      </c>
      <c r="H8" s="274">
        <v>12.87</v>
      </c>
      <c r="I8" s="274">
        <f t="shared" si="3"/>
        <v>97.043280659260404</v>
      </c>
      <c r="J8" s="263">
        <f t="shared" si="0"/>
        <v>0.28386715348935521</v>
      </c>
      <c r="K8" s="260"/>
      <c r="L8" s="275">
        <f t="shared" si="1"/>
        <v>0.93013527838226884</v>
      </c>
      <c r="M8" s="261"/>
      <c r="O8" s="296">
        <v>9</v>
      </c>
      <c r="P8" s="260">
        <v>3815</v>
      </c>
      <c r="Q8" s="260" t="s">
        <v>1</v>
      </c>
      <c r="R8" s="260" t="s">
        <v>423</v>
      </c>
      <c r="S8" s="260">
        <v>27.366582950943901</v>
      </c>
      <c r="T8" s="260">
        <v>36.012405332302116</v>
      </c>
      <c r="U8" s="260">
        <v>18.0812584558278</v>
      </c>
      <c r="V8" s="260">
        <v>11.227410088583499</v>
      </c>
      <c r="W8" s="260">
        <v>3.2075434181317597</v>
      </c>
      <c r="Y8" s="292">
        <v>1.207243720989521</v>
      </c>
    </row>
    <row r="9" spans="1:25" x14ac:dyDescent="0.2">
      <c r="B9" s="272">
        <v>6</v>
      </c>
      <c r="C9" s="273">
        <v>3968</v>
      </c>
      <c r="D9" s="273" t="s">
        <v>1</v>
      </c>
      <c r="E9" s="260" t="s">
        <v>423</v>
      </c>
      <c r="F9" s="274">
        <v>29.416199690304101</v>
      </c>
      <c r="G9" s="274">
        <f t="shared" si="2"/>
        <v>42.22711003448125</v>
      </c>
      <c r="H9" s="274">
        <v>12.2751549109714</v>
      </c>
      <c r="I9" s="274">
        <f t="shared" si="3"/>
        <v>132.73707564080632</v>
      </c>
      <c r="J9" s="263">
        <f t="shared" si="0"/>
        <v>0.31812596315403302</v>
      </c>
      <c r="K9" s="260"/>
      <c r="L9" s="275">
        <f t="shared" si="1"/>
        <v>1.0423896448096801</v>
      </c>
      <c r="M9" s="261"/>
      <c r="O9" s="296">
        <v>6</v>
      </c>
      <c r="P9" s="273">
        <v>3968</v>
      </c>
      <c r="Q9" s="273" t="s">
        <v>1</v>
      </c>
      <c r="R9" s="260" t="s">
        <v>423</v>
      </c>
      <c r="S9" s="260">
        <v>29.373585348490401</v>
      </c>
      <c r="T9" s="260">
        <v>14.028466869720619</v>
      </c>
      <c r="U9" s="260">
        <v>19.116129079148202</v>
      </c>
      <c r="V9" s="260">
        <v>5.0388374436365178</v>
      </c>
      <c r="W9" s="260">
        <v>2.7840681559269167</v>
      </c>
      <c r="Y9" s="292">
        <v>1.0478576162212312</v>
      </c>
    </row>
    <row r="10" spans="1:25" x14ac:dyDescent="0.2">
      <c r="B10" s="272"/>
      <c r="C10" s="273"/>
      <c r="D10" s="273"/>
      <c r="E10" s="260"/>
      <c r="F10" s="274"/>
      <c r="G10" s="274"/>
      <c r="H10" s="274"/>
      <c r="I10" s="274"/>
      <c r="J10" s="263"/>
      <c r="K10" s="260"/>
      <c r="L10" s="275"/>
      <c r="M10" s="261"/>
      <c r="O10" s="296"/>
      <c r="Y10" s="292"/>
    </row>
    <row r="11" spans="1:25" x14ac:dyDescent="0.2">
      <c r="B11" s="272">
        <v>5</v>
      </c>
      <c r="C11" s="273">
        <v>3811</v>
      </c>
      <c r="D11" s="273" t="s">
        <v>207</v>
      </c>
      <c r="E11" s="260" t="s">
        <v>423</v>
      </c>
      <c r="F11" s="274">
        <v>29.2083731579045</v>
      </c>
      <c r="G11" s="274">
        <f t="shared" si="2"/>
        <v>47.987898961441566</v>
      </c>
      <c r="H11" s="274">
        <v>10.3658241797005</v>
      </c>
      <c r="I11" s="274">
        <f t="shared" si="3"/>
        <v>362.75240051189616</v>
      </c>
      <c r="J11" s="263">
        <f t="shared" ref="J11:J17" si="4">G11/I11</f>
        <v>0.13228830159007546</v>
      </c>
      <c r="K11" s="260"/>
      <c r="L11" s="275">
        <f t="shared" ref="L11:L17" si="5">J11/$K$3</f>
        <v>0.43346338142224161</v>
      </c>
      <c r="M11" s="261"/>
      <c r="O11" s="296">
        <v>5</v>
      </c>
      <c r="P11" s="260">
        <v>3811</v>
      </c>
      <c r="Q11" s="260" t="s">
        <v>207</v>
      </c>
      <c r="R11" s="260" t="s">
        <v>423</v>
      </c>
      <c r="S11" s="260">
        <v>29.5</v>
      </c>
      <c r="T11" s="260">
        <v>13.219674930075996</v>
      </c>
      <c r="U11" s="260">
        <v>17.782108241838998</v>
      </c>
      <c r="V11" s="260">
        <v>14.153417794736775</v>
      </c>
      <c r="W11" s="260">
        <v>0.934027040097127</v>
      </c>
      <c r="X11" s="260">
        <v>1.1165652867104034</v>
      </c>
      <c r="Y11" s="292">
        <v>0.35154575711042324</v>
      </c>
    </row>
    <row r="12" spans="1:25" x14ac:dyDescent="0.2">
      <c r="B12" s="272">
        <v>8</v>
      </c>
      <c r="C12" s="273">
        <v>3814</v>
      </c>
      <c r="D12" s="273" t="s">
        <v>207</v>
      </c>
      <c r="E12" s="260" t="s">
        <v>423</v>
      </c>
      <c r="F12" s="274">
        <v>28.890681497003499</v>
      </c>
      <c r="G12" s="274">
        <f t="shared" si="2"/>
        <v>58.348930288109472</v>
      </c>
      <c r="H12" s="274">
        <v>10.2751784180759</v>
      </c>
      <c r="I12" s="274">
        <f t="shared" si="3"/>
        <v>380.48610571298713</v>
      </c>
      <c r="J12" s="263">
        <f t="shared" si="4"/>
        <v>0.15335364264818632</v>
      </c>
      <c r="K12" s="260"/>
      <c r="L12" s="275">
        <f t="shared" si="5"/>
        <v>0.50248727738362531</v>
      </c>
      <c r="M12" s="261"/>
      <c r="O12" s="296">
        <v>12</v>
      </c>
      <c r="P12" s="260">
        <v>3903</v>
      </c>
      <c r="Q12" s="260" t="s">
        <v>207</v>
      </c>
      <c r="R12" s="260" t="s">
        <v>423</v>
      </c>
      <c r="S12" s="260">
        <v>27.711148522597</v>
      </c>
      <c r="T12" s="260">
        <v>30.630807599280249</v>
      </c>
      <c r="U12" s="260">
        <v>17.698937474660148</v>
      </c>
      <c r="V12" s="260">
        <v>15.094732007537948</v>
      </c>
      <c r="W12" s="260">
        <v>2.0292382523905661</v>
      </c>
      <c r="Y12" s="292">
        <v>0.76375743652977346</v>
      </c>
    </row>
    <row r="13" spans="1:25" x14ac:dyDescent="0.2">
      <c r="B13" s="272">
        <v>10</v>
      </c>
      <c r="C13" s="273">
        <v>3901</v>
      </c>
      <c r="D13" s="273" t="s">
        <v>207</v>
      </c>
      <c r="E13" s="260" t="s">
        <v>423</v>
      </c>
      <c r="F13" s="274">
        <v>28.798134232148101</v>
      </c>
      <c r="G13" s="274">
        <f t="shared" si="2"/>
        <v>61.768291894917503</v>
      </c>
      <c r="H13" s="274">
        <v>10.317751871842299</v>
      </c>
      <c r="I13" s="274">
        <f t="shared" si="3"/>
        <v>372.05168562824366</v>
      </c>
      <c r="J13" s="263">
        <f t="shared" si="4"/>
        <v>0.16602072851952285</v>
      </c>
      <c r="K13" s="260"/>
      <c r="L13" s="275">
        <f t="shared" si="5"/>
        <v>0.54399297220741727</v>
      </c>
      <c r="M13" s="261"/>
      <c r="O13" s="296">
        <v>8</v>
      </c>
      <c r="P13" s="260">
        <v>3814</v>
      </c>
      <c r="Q13" s="260" t="s">
        <v>207</v>
      </c>
      <c r="R13" s="260" t="s">
        <v>423</v>
      </c>
      <c r="S13" s="260">
        <v>28.474960340753</v>
      </c>
      <c r="T13" s="260">
        <v>21.396154512639214</v>
      </c>
      <c r="U13" s="260">
        <v>17.426745245958102</v>
      </c>
      <c r="V13" s="260">
        <v>18.635592398075655</v>
      </c>
      <c r="W13" s="260">
        <v>1.1481338535204613</v>
      </c>
      <c r="Y13" s="292">
        <v>0.43213051386390994</v>
      </c>
    </row>
    <row r="14" spans="1:25" x14ac:dyDescent="0.2">
      <c r="B14" s="272">
        <v>11</v>
      </c>
      <c r="C14" s="273">
        <v>3902</v>
      </c>
      <c r="D14" s="273" t="s">
        <v>207</v>
      </c>
      <c r="E14" s="260" t="s">
        <v>423</v>
      </c>
      <c r="F14" s="274">
        <v>29.058581691688101</v>
      </c>
      <c r="G14" s="274">
        <f t="shared" si="2"/>
        <v>52.621423632929748</v>
      </c>
      <c r="H14" s="274">
        <v>10.0803300575765</v>
      </c>
      <c r="I14" s="274">
        <f t="shared" si="3"/>
        <v>421.59547338703317</v>
      </c>
      <c r="J14" s="263">
        <f t="shared" si="4"/>
        <v>0.12481496352457802</v>
      </c>
      <c r="K14" s="260"/>
      <c r="L14" s="275">
        <f t="shared" si="5"/>
        <v>0.4089758163885614</v>
      </c>
      <c r="M14" s="261"/>
      <c r="O14" s="296">
        <v>10</v>
      </c>
      <c r="P14" s="260">
        <v>3901</v>
      </c>
      <c r="Q14" s="260" t="s">
        <v>207</v>
      </c>
      <c r="R14" s="260" t="s">
        <v>423</v>
      </c>
      <c r="S14" s="260">
        <v>27.78</v>
      </c>
      <c r="T14" s="260">
        <v>29.655980351646274</v>
      </c>
      <c r="U14" s="260">
        <v>17.060471827734148</v>
      </c>
      <c r="V14" s="260">
        <v>24.745340507840325</v>
      </c>
      <c r="W14" s="260">
        <v>1.198447050758912</v>
      </c>
      <c r="Y14" s="292">
        <v>0.45106721511187164</v>
      </c>
    </row>
    <row r="15" spans="1:25" x14ac:dyDescent="0.2">
      <c r="B15" s="272">
        <v>12</v>
      </c>
      <c r="C15" s="273">
        <v>3903</v>
      </c>
      <c r="D15" s="273" t="s">
        <v>207</v>
      </c>
      <c r="E15" s="260" t="s">
        <v>423</v>
      </c>
      <c r="F15" s="274">
        <v>31.197432698056598</v>
      </c>
      <c r="G15" s="274">
        <f t="shared" si="2"/>
        <v>14.111321288173128</v>
      </c>
      <c r="H15" s="274">
        <v>12.2751549109714</v>
      </c>
      <c r="I15" s="274">
        <f t="shared" si="3"/>
        <v>132.73707564080632</v>
      </c>
      <c r="J15" s="263">
        <f t="shared" si="4"/>
        <v>0.10631032226714957</v>
      </c>
      <c r="K15" s="260"/>
      <c r="L15" s="275">
        <f t="shared" si="5"/>
        <v>0.34834245519910745</v>
      </c>
      <c r="M15" s="261"/>
      <c r="O15" s="296">
        <v>11</v>
      </c>
      <c r="P15" s="260">
        <v>3902</v>
      </c>
      <c r="Q15" s="260" t="s">
        <v>207</v>
      </c>
      <c r="R15" s="260" t="s">
        <v>423</v>
      </c>
      <c r="S15" s="260">
        <v>27.989263928369201</v>
      </c>
      <c r="T15" s="260">
        <v>26.879491193380698</v>
      </c>
      <c r="U15" s="260">
        <v>17.293449493246751</v>
      </c>
      <c r="V15" s="260">
        <v>20.661438250801847</v>
      </c>
      <c r="W15" s="260">
        <v>1.3009496660929467</v>
      </c>
      <c r="Y15" s="292">
        <v>0.48964678290431429</v>
      </c>
    </row>
    <row r="16" spans="1:25" x14ac:dyDescent="0.2">
      <c r="B16" s="272">
        <v>13</v>
      </c>
      <c r="C16" s="273">
        <v>3904</v>
      </c>
      <c r="D16" s="273" t="s">
        <v>207</v>
      </c>
      <c r="E16" s="260" t="s">
        <v>423</v>
      </c>
      <c r="F16" s="274">
        <v>28.065720230882398</v>
      </c>
      <c r="G16" s="274">
        <f t="shared" si="2"/>
        <v>96.939053672556355</v>
      </c>
      <c r="H16" s="274">
        <v>9.3381085715778305</v>
      </c>
      <c r="I16" s="274">
        <f t="shared" si="3"/>
        <v>623.19527898756689</v>
      </c>
      <c r="J16" s="263">
        <f t="shared" si="4"/>
        <v>0.15555164960498738</v>
      </c>
      <c r="K16" s="260"/>
      <c r="L16" s="275">
        <f t="shared" si="5"/>
        <v>0.50968939213173747</v>
      </c>
      <c r="M16" s="261"/>
      <c r="O16" s="296">
        <v>13</v>
      </c>
      <c r="P16" s="260">
        <v>3904</v>
      </c>
      <c r="Q16" s="260" t="s">
        <v>207</v>
      </c>
      <c r="R16" s="260" t="s">
        <v>423</v>
      </c>
      <c r="S16" s="260">
        <v>28.088180879560301</v>
      </c>
      <c r="T16" s="260">
        <v>25.659094350415138</v>
      </c>
      <c r="U16" s="260">
        <v>16.794097599491799</v>
      </c>
      <c r="V16" s="260">
        <v>30.412706712059343</v>
      </c>
      <c r="W16" s="260">
        <v>0.84369650466660739</v>
      </c>
      <c r="Y16" s="292">
        <v>0.3175474732226144</v>
      </c>
    </row>
    <row r="17" spans="2:25" x14ac:dyDescent="0.2">
      <c r="B17" s="272">
        <v>14</v>
      </c>
      <c r="C17" s="273">
        <v>3905</v>
      </c>
      <c r="D17" s="273" t="s">
        <v>207</v>
      </c>
      <c r="E17" s="260" t="s">
        <v>423</v>
      </c>
      <c r="F17" s="274">
        <v>28.437970490282101</v>
      </c>
      <c r="G17" s="274">
        <f t="shared" si="2"/>
        <v>77.093392927164217</v>
      </c>
      <c r="H17" s="274">
        <v>8.9880328630211803</v>
      </c>
      <c r="I17" s="274">
        <f t="shared" si="3"/>
        <v>749.33851540485375</v>
      </c>
      <c r="J17" s="263">
        <f t="shared" si="4"/>
        <v>0.10288193031891879</v>
      </c>
      <c r="K17" s="260"/>
      <c r="L17" s="275">
        <f t="shared" si="5"/>
        <v>0.33710879093054763</v>
      </c>
      <c r="M17" s="261"/>
      <c r="O17" s="296">
        <v>14</v>
      </c>
      <c r="P17" s="260">
        <v>3905</v>
      </c>
      <c r="Q17" s="260" t="s">
        <v>207</v>
      </c>
      <c r="R17" s="260" t="s">
        <v>423</v>
      </c>
      <c r="S17" s="260">
        <v>28.729639214026299</v>
      </c>
      <c r="T17" s="260">
        <v>18.983641824031544</v>
      </c>
      <c r="U17" s="260">
        <v>16.0884429557846</v>
      </c>
      <c r="V17" s="260">
        <v>52.518669192970783</v>
      </c>
      <c r="W17" s="260">
        <v>0.36146463944620205</v>
      </c>
      <c r="Y17" s="292">
        <v>0.13604676833504459</v>
      </c>
    </row>
    <row r="18" spans="2:25" x14ac:dyDescent="0.2">
      <c r="B18" s="276"/>
      <c r="C18" s="260"/>
      <c r="D18" s="260"/>
      <c r="E18" s="260"/>
      <c r="F18" s="260"/>
      <c r="G18" s="260"/>
      <c r="H18" s="260"/>
      <c r="I18" s="260"/>
      <c r="J18" s="260"/>
      <c r="K18" s="260"/>
      <c r="L18" s="275"/>
      <c r="M18" s="260"/>
      <c r="O18" s="296"/>
      <c r="Y18" s="292"/>
    </row>
    <row r="19" spans="2:25" ht="17" thickBot="1" x14ac:dyDescent="0.25">
      <c r="B19" s="277"/>
      <c r="C19" s="262"/>
      <c r="D19" s="262"/>
      <c r="E19" s="260"/>
      <c r="F19" s="260"/>
      <c r="G19" s="260"/>
      <c r="H19" s="260"/>
      <c r="I19" s="260"/>
      <c r="J19" s="260"/>
      <c r="K19" s="260"/>
      <c r="L19" s="275"/>
      <c r="M19" s="260"/>
      <c r="O19" s="296"/>
      <c r="Y19" s="292"/>
    </row>
    <row r="20" spans="2:25" x14ac:dyDescent="0.2">
      <c r="B20" s="266" t="s">
        <v>424</v>
      </c>
      <c r="C20" s="267" t="s">
        <v>425</v>
      </c>
      <c r="D20" s="267" t="s">
        <v>426</v>
      </c>
      <c r="E20" s="268" t="s">
        <v>49</v>
      </c>
      <c r="F20" s="269" t="s">
        <v>420</v>
      </c>
      <c r="G20" s="269" t="s">
        <v>421</v>
      </c>
      <c r="H20" s="270" t="s">
        <v>263</v>
      </c>
      <c r="I20" s="270" t="s">
        <v>422</v>
      </c>
      <c r="J20" s="270" t="s">
        <v>283</v>
      </c>
      <c r="K20" s="268" t="s">
        <v>464</v>
      </c>
      <c r="L20" s="271" t="s">
        <v>465</v>
      </c>
      <c r="M20" s="262"/>
      <c r="O20" s="295" t="s">
        <v>472</v>
      </c>
      <c r="P20" s="268" t="s">
        <v>210</v>
      </c>
      <c r="Q20" s="268" t="s">
        <v>50</v>
      </c>
      <c r="R20" s="268" t="s">
        <v>49</v>
      </c>
      <c r="S20" s="268" t="s">
        <v>211</v>
      </c>
      <c r="T20" s="268" t="s">
        <v>468</v>
      </c>
      <c r="U20" s="268" t="s">
        <v>469</v>
      </c>
      <c r="V20" s="268" t="s">
        <v>470</v>
      </c>
      <c r="W20" s="268" t="s">
        <v>471</v>
      </c>
      <c r="X20" s="268" t="s">
        <v>473</v>
      </c>
      <c r="Y20" s="271" t="s">
        <v>415</v>
      </c>
    </row>
    <row r="21" spans="2:25" x14ac:dyDescent="0.2">
      <c r="B21" s="278" t="s">
        <v>427</v>
      </c>
      <c r="C21" s="260">
        <v>1255</v>
      </c>
      <c r="D21" s="260" t="s">
        <v>207</v>
      </c>
      <c r="E21" s="260" t="s">
        <v>428</v>
      </c>
      <c r="F21" s="274">
        <v>30.27</v>
      </c>
      <c r="G21" s="274">
        <f>10^((F21-35.499)/-3.7419)</f>
        <v>24.969993183561478</v>
      </c>
      <c r="H21" s="274">
        <v>13.122353515952099</v>
      </c>
      <c r="I21" s="274">
        <f>10^((H21-18.191)/-2.765)</f>
        <v>68.099700544159248</v>
      </c>
      <c r="J21" s="263">
        <f>G21/I21</f>
        <v>0.36666817892054732</v>
      </c>
      <c r="K21" s="274"/>
      <c r="L21" s="275">
        <f t="shared" ref="L21:L27" si="6">J21/$K$3</f>
        <v>1.2014458329606352</v>
      </c>
      <c r="M21" s="263"/>
      <c r="O21" s="296" t="s">
        <v>430</v>
      </c>
      <c r="P21" s="260">
        <v>1303</v>
      </c>
      <c r="Q21" s="260" t="s">
        <v>207</v>
      </c>
      <c r="R21" s="260" t="s">
        <v>428</v>
      </c>
      <c r="S21" s="260">
        <v>30.37</v>
      </c>
      <c r="T21" s="260">
        <v>10.591928894697649</v>
      </c>
      <c r="U21" s="260">
        <v>18.4153102798448</v>
      </c>
      <c r="V21" s="260">
        <v>8.0130783604381683</v>
      </c>
      <c r="W21" s="260">
        <v>1.321830190378728</v>
      </c>
      <c r="X21" s="260">
        <v>1.3191299745189309</v>
      </c>
      <c r="Y21" s="292">
        <v>0.49750571996265069</v>
      </c>
    </row>
    <row r="22" spans="2:25" x14ac:dyDescent="0.2">
      <c r="B22" s="278" t="s">
        <v>429</v>
      </c>
      <c r="C22" s="260">
        <v>1256</v>
      </c>
      <c r="D22" s="260" t="s">
        <v>207</v>
      </c>
      <c r="E22" s="260" t="s">
        <v>428</v>
      </c>
      <c r="F22" s="274">
        <v>29.62</v>
      </c>
      <c r="G22" s="274">
        <f t="shared" ref="G22:G58" si="7">10^((F22-35.499)/-3.7419)</f>
        <v>37.250059225040509</v>
      </c>
      <c r="H22" s="274">
        <v>12.906376397711099</v>
      </c>
      <c r="I22" s="274">
        <f t="shared" ref="I22:I58" si="8">10^((H22-18.191)/-2.765)</f>
        <v>81.518518011311684</v>
      </c>
      <c r="J22" s="263">
        <f t="shared" ref="J22:J58" si="9">G22/I22</f>
        <v>0.45695211509943801</v>
      </c>
      <c r="K22" s="274"/>
      <c r="L22" s="275">
        <f t="shared" si="6"/>
        <v>1.4972753189682459</v>
      </c>
      <c r="M22" s="263"/>
      <c r="O22" s="296" t="s">
        <v>431</v>
      </c>
      <c r="P22" s="260">
        <v>1305</v>
      </c>
      <c r="Q22" s="260" t="s">
        <v>207</v>
      </c>
      <c r="R22" s="260" t="s">
        <v>428</v>
      </c>
      <c r="S22" s="260">
        <v>29.4</v>
      </c>
      <c r="T22" s="260">
        <v>15.086712648659011</v>
      </c>
      <c r="U22" s="260">
        <v>18.159009583753502</v>
      </c>
      <c r="V22" s="260">
        <v>9.9810846187361637</v>
      </c>
      <c r="W22" s="260">
        <v>1.5115303822130444</v>
      </c>
      <c r="Y22" s="292">
        <v>0.56890439976473928</v>
      </c>
    </row>
    <row r="23" spans="2:25" x14ac:dyDescent="0.2">
      <c r="B23" s="278" t="s">
        <v>430</v>
      </c>
      <c r="C23" s="260">
        <v>1303</v>
      </c>
      <c r="D23" s="260" t="s">
        <v>207</v>
      </c>
      <c r="E23" s="260" t="s">
        <v>428</v>
      </c>
      <c r="F23" s="274">
        <v>29.5</v>
      </c>
      <c r="G23" s="274">
        <f t="shared" si="7"/>
        <v>40.104789133080416</v>
      </c>
      <c r="H23" s="274">
        <v>12.8967817868979</v>
      </c>
      <c r="I23" s="274">
        <f t="shared" si="8"/>
        <v>82.172461708135529</v>
      </c>
      <c r="J23" s="263">
        <f t="shared" si="9"/>
        <v>0.48805631837496505</v>
      </c>
      <c r="K23" s="274"/>
      <c r="L23" s="275">
        <f t="shared" si="6"/>
        <v>1.5991931224791966</v>
      </c>
      <c r="M23" s="263"/>
      <c r="O23" s="296" t="s">
        <v>427</v>
      </c>
      <c r="P23" s="260">
        <v>1255</v>
      </c>
      <c r="Q23" s="260" t="s">
        <v>207</v>
      </c>
      <c r="R23" s="260" t="s">
        <v>428</v>
      </c>
      <c r="S23" s="260">
        <v>31.02</v>
      </c>
      <c r="T23" s="260">
        <v>8.3566865591277733</v>
      </c>
      <c r="U23" s="260">
        <v>18.098632776201502</v>
      </c>
      <c r="V23" s="260">
        <v>10.51104836564523</v>
      </c>
      <c r="W23" s="260">
        <v>0.79503835092616759</v>
      </c>
      <c r="Y23" s="292">
        <v>0.29923369132771388</v>
      </c>
    </row>
    <row r="24" spans="2:25" x14ac:dyDescent="0.2">
      <c r="B24" s="278" t="s">
        <v>431</v>
      </c>
      <c r="C24" s="260">
        <v>1305</v>
      </c>
      <c r="D24" s="260" t="s">
        <v>207</v>
      </c>
      <c r="E24" s="260" t="s">
        <v>428</v>
      </c>
      <c r="F24" s="274">
        <v>30.604656427225599</v>
      </c>
      <c r="G24" s="274">
        <f t="shared" si="7"/>
        <v>20.322799404864401</v>
      </c>
      <c r="H24" s="274">
        <v>12.591847340776599</v>
      </c>
      <c r="I24" s="274">
        <f t="shared" si="8"/>
        <v>105.92781238126653</v>
      </c>
      <c r="J24" s="263">
        <f t="shared" si="9"/>
        <v>0.19185517899412896</v>
      </c>
      <c r="K24" s="274"/>
      <c r="L24" s="275">
        <f t="shared" si="6"/>
        <v>0.62864360363368332</v>
      </c>
      <c r="M24" s="263"/>
      <c r="O24" s="296" t="s">
        <v>429</v>
      </c>
      <c r="P24" s="260">
        <v>1256</v>
      </c>
      <c r="Q24" s="260" t="s">
        <v>207</v>
      </c>
      <c r="R24" s="260" t="s">
        <v>428</v>
      </c>
      <c r="S24" s="260">
        <v>31.1</v>
      </c>
      <c r="T24" s="260">
        <v>8.1164189925409254</v>
      </c>
      <c r="U24" s="260">
        <v>17.521858758547001</v>
      </c>
      <c r="V24" s="260">
        <v>17.229932734266178</v>
      </c>
      <c r="W24" s="260">
        <v>0.47106504231437463</v>
      </c>
      <c r="Y24" s="292">
        <v>0.17729777601667718</v>
      </c>
    </row>
    <row r="25" spans="2:25" x14ac:dyDescent="0.2">
      <c r="B25" s="278" t="s">
        <v>432</v>
      </c>
      <c r="C25" s="260">
        <v>1290</v>
      </c>
      <c r="D25" s="260" t="s">
        <v>207</v>
      </c>
      <c r="E25" s="260" t="s">
        <v>428</v>
      </c>
      <c r="F25" s="274">
        <v>32.737251372262698</v>
      </c>
      <c r="G25" s="274">
        <f t="shared" si="7"/>
        <v>5.4709218543002205</v>
      </c>
      <c r="H25" s="274">
        <v>12.139654066047299</v>
      </c>
      <c r="I25" s="274">
        <f t="shared" si="8"/>
        <v>154.36607968064394</v>
      </c>
      <c r="J25" s="263">
        <f t="shared" si="9"/>
        <v>3.5441217822066794E-2</v>
      </c>
      <c r="K25" s="274"/>
      <c r="L25" s="275">
        <f t="shared" si="6"/>
        <v>0.11612871232166314</v>
      </c>
      <c r="M25" s="263"/>
      <c r="O25" s="296" t="s">
        <v>432</v>
      </c>
      <c r="P25" s="260">
        <v>1290</v>
      </c>
      <c r="Q25" s="260" t="s">
        <v>207</v>
      </c>
      <c r="R25" s="260" t="s">
        <v>428</v>
      </c>
      <c r="S25" s="260">
        <v>30.44</v>
      </c>
      <c r="T25" s="260">
        <v>10.324977379351054</v>
      </c>
      <c r="U25" s="260">
        <v>17.348772785860302</v>
      </c>
      <c r="V25" s="260">
        <v>19.984572151878695</v>
      </c>
      <c r="W25" s="260">
        <v>0.51664740685381305</v>
      </c>
      <c r="Y25" s="292">
        <v>0.19445390337165597</v>
      </c>
    </row>
    <row r="26" spans="2:25" x14ac:dyDescent="0.2">
      <c r="B26" s="279" t="s">
        <v>433</v>
      </c>
      <c r="C26" s="260">
        <v>1403</v>
      </c>
      <c r="D26" s="260" t="s">
        <v>207</v>
      </c>
      <c r="E26" s="260" t="s">
        <v>428</v>
      </c>
      <c r="F26" s="264">
        <v>29.964201057680398</v>
      </c>
      <c r="G26" s="274">
        <f t="shared" si="7"/>
        <v>30.139866885185967</v>
      </c>
      <c r="H26" s="280">
        <v>12.38</v>
      </c>
      <c r="I26" s="274">
        <f t="shared" si="8"/>
        <v>126.36519923514489</v>
      </c>
      <c r="J26" s="263">
        <f t="shared" si="9"/>
        <v>0.23851398223256565</v>
      </c>
      <c r="K26" s="273"/>
      <c r="L26" s="275">
        <f t="shared" si="6"/>
        <v>0.78152849505453681</v>
      </c>
      <c r="M26" s="263"/>
      <c r="O26" s="296" t="s">
        <v>434</v>
      </c>
      <c r="P26" s="260">
        <v>1408</v>
      </c>
      <c r="Q26" s="260" t="s">
        <v>207</v>
      </c>
      <c r="R26" s="260" t="s">
        <v>428</v>
      </c>
      <c r="S26" s="260">
        <v>28.299081363043747</v>
      </c>
      <c r="T26" s="260">
        <v>22.53968562550422</v>
      </c>
      <c r="U26" s="260">
        <v>18.5641685976628</v>
      </c>
      <c r="V26" s="260">
        <v>7.0534901561647176</v>
      </c>
      <c r="W26" s="260">
        <v>3.1955365537449056</v>
      </c>
      <c r="Y26" s="292">
        <v>1.2027246203102091</v>
      </c>
    </row>
    <row r="27" spans="2:25" x14ac:dyDescent="0.2">
      <c r="B27" s="279" t="s">
        <v>434</v>
      </c>
      <c r="C27" s="260">
        <v>1408</v>
      </c>
      <c r="D27" s="260" t="s">
        <v>207</v>
      </c>
      <c r="E27" s="260" t="s">
        <v>428</v>
      </c>
      <c r="F27" s="280">
        <v>29.40179380299265</v>
      </c>
      <c r="G27" s="274">
        <f t="shared" si="7"/>
        <v>42.603104324511008</v>
      </c>
      <c r="H27" s="280">
        <v>13.22345566881455</v>
      </c>
      <c r="I27" s="274">
        <f t="shared" si="8"/>
        <v>62.600849731408005</v>
      </c>
      <c r="J27" s="263">
        <f t="shared" si="9"/>
        <v>0.68055153416130454</v>
      </c>
      <c r="K27" s="273"/>
      <c r="L27" s="275">
        <f t="shared" si="6"/>
        <v>2.2299339071096238</v>
      </c>
      <c r="M27" s="263"/>
      <c r="O27" s="296" t="s">
        <v>433</v>
      </c>
      <c r="P27" s="260">
        <v>1403</v>
      </c>
      <c r="Q27" s="260" t="s">
        <v>207</v>
      </c>
      <c r="R27" s="260" t="s">
        <v>428</v>
      </c>
      <c r="S27" s="260">
        <v>28.144569521454699</v>
      </c>
      <c r="T27" s="260">
        <v>23.846135103600904</v>
      </c>
      <c r="U27" s="260">
        <v>17.935111114727501</v>
      </c>
      <c r="V27" s="260">
        <v>12.091998834145299</v>
      </c>
      <c r="W27" s="260">
        <v>1.9720589979106151</v>
      </c>
      <c r="Y27" s="292">
        <v>0.74223651321145745</v>
      </c>
    </row>
    <row r="28" spans="2:25" x14ac:dyDescent="0.2">
      <c r="B28" s="281"/>
      <c r="C28" s="265"/>
      <c r="D28" s="265"/>
      <c r="E28" s="265"/>
      <c r="F28" s="265"/>
      <c r="G28" s="274"/>
      <c r="H28" s="265"/>
      <c r="I28" s="274"/>
      <c r="J28" s="263"/>
      <c r="K28" s="265"/>
      <c r="L28" s="275"/>
      <c r="M28" s="265"/>
      <c r="O28" s="296"/>
      <c r="Y28" s="292"/>
    </row>
    <row r="29" spans="2:25" x14ac:dyDescent="0.2">
      <c r="B29" s="278" t="s">
        <v>435</v>
      </c>
      <c r="C29" s="260">
        <v>1257</v>
      </c>
      <c r="D29" s="260" t="s">
        <v>1</v>
      </c>
      <c r="E29" s="260" t="s">
        <v>428</v>
      </c>
      <c r="F29" s="274">
        <v>27.4233094020274</v>
      </c>
      <c r="G29" s="274">
        <f t="shared" si="7"/>
        <v>143.93922491903461</v>
      </c>
      <c r="H29" s="274">
        <v>13.3171177963492</v>
      </c>
      <c r="I29" s="274">
        <f t="shared" si="8"/>
        <v>57.903663390768571</v>
      </c>
      <c r="J29" s="263">
        <f t="shared" si="9"/>
        <v>2.4858396945914558</v>
      </c>
      <c r="K29" s="274"/>
      <c r="L29" s="275">
        <f t="shared" ref="L29:L39" si="10">J29/$K$3</f>
        <v>8.1452438858137288</v>
      </c>
      <c r="M29" s="263"/>
      <c r="O29" s="296" t="s">
        <v>435</v>
      </c>
      <c r="P29" s="260">
        <v>1257</v>
      </c>
      <c r="Q29" s="260" t="s">
        <v>1</v>
      </c>
      <c r="R29" s="260" t="s">
        <v>428</v>
      </c>
      <c r="S29" s="260">
        <v>28.24</v>
      </c>
      <c r="T29" s="260">
        <v>23.030565938417386</v>
      </c>
      <c r="U29" s="260">
        <v>18.859719115753201</v>
      </c>
      <c r="V29" s="260">
        <v>5.4754460153330751</v>
      </c>
      <c r="W29" s="260">
        <v>4.2061534117812718</v>
      </c>
      <c r="Y29" s="292">
        <v>1.5830969791982419</v>
      </c>
    </row>
    <row r="30" spans="2:25" x14ac:dyDescent="0.2">
      <c r="B30" s="278" t="s">
        <v>436</v>
      </c>
      <c r="C30" s="260">
        <v>1302</v>
      </c>
      <c r="D30" s="260" t="s">
        <v>1</v>
      </c>
      <c r="E30" s="260" t="s">
        <v>428</v>
      </c>
      <c r="F30" s="274">
        <v>27.139907137070001</v>
      </c>
      <c r="G30" s="274">
        <f t="shared" si="7"/>
        <v>171.362855406791</v>
      </c>
      <c r="H30" s="274">
        <v>13.272574301861599</v>
      </c>
      <c r="I30" s="274">
        <f t="shared" si="8"/>
        <v>60.091881759355132</v>
      </c>
      <c r="J30" s="263">
        <f>G30/I30</f>
        <v>2.8516806328853757</v>
      </c>
      <c r="K30" s="274"/>
      <c r="L30" s="275">
        <f t="shared" si="10"/>
        <v>9.3439791350344734</v>
      </c>
      <c r="M30" s="263"/>
      <c r="O30" s="296" t="s">
        <v>436</v>
      </c>
      <c r="P30" s="260">
        <v>1302</v>
      </c>
      <c r="Q30" s="260" t="s">
        <v>1</v>
      </c>
      <c r="R30" s="260" t="s">
        <v>428</v>
      </c>
      <c r="S30" s="260">
        <v>26.2</v>
      </c>
      <c r="T30" s="260">
        <v>48.459709047977313</v>
      </c>
      <c r="U30" s="260">
        <v>18.832521374945799</v>
      </c>
      <c r="V30" s="260">
        <v>5.6045496495735039</v>
      </c>
      <c r="W30" s="260">
        <v>8.6464947369437635</v>
      </c>
      <c r="X30" s="260">
        <v>4.6086221348557208</v>
      </c>
      <c r="Y30" s="292">
        <v>3.2543367677386525</v>
      </c>
    </row>
    <row r="31" spans="2:25" x14ac:dyDescent="0.2">
      <c r="B31" s="278" t="s">
        <v>437</v>
      </c>
      <c r="C31" s="260">
        <v>1289</v>
      </c>
      <c r="D31" s="260" t="s">
        <v>1</v>
      </c>
      <c r="E31" s="260" t="s">
        <v>428</v>
      </c>
      <c r="F31" s="274">
        <v>26.977783377640002</v>
      </c>
      <c r="G31" s="274">
        <f t="shared" si="7"/>
        <v>189.34039469788488</v>
      </c>
      <c r="H31" s="274">
        <v>12.349784178580601</v>
      </c>
      <c r="I31" s="274">
        <f t="shared" si="8"/>
        <v>129.58521415506434</v>
      </c>
      <c r="J31" s="263">
        <f t="shared" si="9"/>
        <v>1.4611265330882293</v>
      </c>
      <c r="K31" s="274"/>
      <c r="L31" s="275">
        <f t="shared" si="10"/>
        <v>4.7876103941582047</v>
      </c>
      <c r="M31" s="263"/>
      <c r="O31" s="296" t="s">
        <v>437</v>
      </c>
      <c r="P31" s="260">
        <v>1289</v>
      </c>
      <c r="Q31" s="260" t="s">
        <v>1</v>
      </c>
      <c r="R31" s="260" t="s">
        <v>428</v>
      </c>
      <c r="S31" s="260">
        <v>28.44</v>
      </c>
      <c r="T31" s="260">
        <v>21.410680643133777</v>
      </c>
      <c r="U31" s="260">
        <v>18.578890079828899</v>
      </c>
      <c r="V31" s="260">
        <v>6.9650733154234654</v>
      </c>
      <c r="W31" s="260">
        <v>3.0740064997911714</v>
      </c>
      <c r="Y31" s="292">
        <v>1.1569835732154767</v>
      </c>
    </row>
    <row r="32" spans="2:25" x14ac:dyDescent="0.2">
      <c r="B32" s="278" t="s">
        <v>438</v>
      </c>
      <c r="C32" s="260">
        <v>1291</v>
      </c>
      <c r="D32" s="260" t="s">
        <v>1</v>
      </c>
      <c r="E32" s="260" t="s">
        <v>428</v>
      </c>
      <c r="F32" s="274">
        <v>27.58843669078</v>
      </c>
      <c r="G32" s="274">
        <f t="shared" si="7"/>
        <v>130.0318965521445</v>
      </c>
      <c r="H32" s="274">
        <v>12.921821451982501</v>
      </c>
      <c r="I32" s="274">
        <f t="shared" si="8"/>
        <v>80.476737320414188</v>
      </c>
      <c r="J32" s="263">
        <f t="shared" si="9"/>
        <v>1.6157699837460964</v>
      </c>
      <c r="K32" s="274"/>
      <c r="L32" s="275">
        <f t="shared" si="10"/>
        <v>5.2943239299073976</v>
      </c>
      <c r="M32" s="263"/>
      <c r="O32" s="296" t="s">
        <v>438</v>
      </c>
      <c r="P32" s="260">
        <v>1291</v>
      </c>
      <c r="Q32" s="260" t="s">
        <v>1</v>
      </c>
      <c r="R32" s="260" t="s">
        <v>428</v>
      </c>
      <c r="S32" s="260">
        <v>29.11</v>
      </c>
      <c r="T32" s="260">
        <v>16.769577327212488</v>
      </c>
      <c r="U32" s="260">
        <v>19.709221692762899</v>
      </c>
      <c r="V32" s="260">
        <v>2.6441752171750617</v>
      </c>
      <c r="W32" s="260">
        <v>6.3420824831451528</v>
      </c>
      <c r="Y32" s="292">
        <v>2.387010324628474</v>
      </c>
    </row>
    <row r="33" spans="2:25" x14ac:dyDescent="0.2">
      <c r="B33" s="278" t="s">
        <v>439</v>
      </c>
      <c r="C33" s="260">
        <v>1316</v>
      </c>
      <c r="D33" s="260" t="s">
        <v>1</v>
      </c>
      <c r="E33" s="260" t="s">
        <v>428</v>
      </c>
      <c r="F33" s="274">
        <v>27.400222208244301</v>
      </c>
      <c r="G33" s="274">
        <f t="shared" si="7"/>
        <v>145.9987279142604</v>
      </c>
      <c r="H33" s="274">
        <v>13.660002426489701</v>
      </c>
      <c r="I33" s="274">
        <f t="shared" si="8"/>
        <v>43.520826385951672</v>
      </c>
      <c r="J33" s="263">
        <f t="shared" si="9"/>
        <v>3.3546864808933896</v>
      </c>
      <c r="K33" s="274"/>
      <c r="L33" s="275">
        <f t="shared" si="10"/>
        <v>10.992156737528338</v>
      </c>
      <c r="M33" s="263"/>
      <c r="O33" s="296" t="s">
        <v>439</v>
      </c>
      <c r="P33" s="260">
        <v>1316</v>
      </c>
      <c r="Q33" s="260" t="s">
        <v>1</v>
      </c>
      <c r="R33" s="260" t="s">
        <v>428</v>
      </c>
      <c r="S33" s="260">
        <v>28.79</v>
      </c>
      <c r="T33" s="260">
        <v>18.845199303860401</v>
      </c>
      <c r="U33" s="260">
        <v>19.2161069007633</v>
      </c>
      <c r="V33" s="260">
        <v>4.0345517322324014</v>
      </c>
      <c r="W33" s="260">
        <v>4.6709524513725746</v>
      </c>
      <c r="Y33" s="292">
        <v>1.7580363795183127</v>
      </c>
    </row>
    <row r="34" spans="2:25" x14ac:dyDescent="0.2">
      <c r="B34" s="279" t="s">
        <v>440</v>
      </c>
      <c r="C34" s="260">
        <v>1399</v>
      </c>
      <c r="D34" s="260" t="s">
        <v>1</v>
      </c>
      <c r="E34" s="260" t="s">
        <v>428</v>
      </c>
      <c r="F34" s="264">
        <v>28.38</v>
      </c>
      <c r="G34" s="274">
        <f t="shared" si="7"/>
        <v>79.893127121970892</v>
      </c>
      <c r="H34" s="280">
        <v>12.81</v>
      </c>
      <c r="I34" s="274">
        <f t="shared" si="8"/>
        <v>88.330790223448844</v>
      </c>
      <c r="J34" s="263">
        <f t="shared" si="9"/>
        <v>0.90447653553043794</v>
      </c>
      <c r="K34" s="274"/>
      <c r="L34" s="275">
        <f t="shared" si="10"/>
        <v>2.9636593167774925</v>
      </c>
      <c r="M34" s="263"/>
      <c r="O34" s="296" t="s">
        <v>440</v>
      </c>
      <c r="P34" s="260">
        <v>1399</v>
      </c>
      <c r="Q34" s="260" t="s">
        <v>1</v>
      </c>
      <c r="R34" s="260" t="s">
        <v>428</v>
      </c>
      <c r="S34" s="260">
        <v>28.175144741104248</v>
      </c>
      <c r="T34" s="260">
        <v>23.581736472094995</v>
      </c>
      <c r="U34" s="260">
        <v>18.439519449158599</v>
      </c>
      <c r="V34" s="260">
        <v>7.84856611581663</v>
      </c>
      <c r="W34" s="260">
        <v>3.0045916826224448</v>
      </c>
      <c r="Y34" s="292">
        <v>1.1308574725688358</v>
      </c>
    </row>
    <row r="35" spans="2:25" x14ac:dyDescent="0.2">
      <c r="B35" s="279" t="s">
        <v>441</v>
      </c>
      <c r="C35" s="260">
        <v>1400</v>
      </c>
      <c r="D35" s="260" t="s">
        <v>1</v>
      </c>
      <c r="E35" s="260" t="s">
        <v>428</v>
      </c>
      <c r="F35" s="264">
        <v>27.14729030387365</v>
      </c>
      <c r="G35" s="274">
        <f t="shared" si="7"/>
        <v>170.5860777904729</v>
      </c>
      <c r="H35" s="280">
        <v>11.897394043721249</v>
      </c>
      <c r="I35" s="274">
        <f t="shared" si="8"/>
        <v>188.87240892372881</v>
      </c>
      <c r="J35" s="263">
        <f t="shared" si="9"/>
        <v>0.90318156454159293</v>
      </c>
      <c r="K35" s="274"/>
      <c r="L35" s="275">
        <f t="shared" si="10"/>
        <v>2.9594161411004181</v>
      </c>
      <c r="M35" s="263"/>
      <c r="O35" s="296" t="s">
        <v>441</v>
      </c>
      <c r="P35" s="260">
        <v>1400</v>
      </c>
      <c r="Q35" s="260" t="s">
        <v>1</v>
      </c>
      <c r="R35" s="260" t="s">
        <v>428</v>
      </c>
      <c r="S35" s="260">
        <v>26.164184479677651</v>
      </c>
      <c r="T35" s="260">
        <v>49.096771039495373</v>
      </c>
      <c r="U35" s="260">
        <v>17.913688975893901</v>
      </c>
      <c r="V35" s="260">
        <v>12.316009491461299</v>
      </c>
      <c r="W35" s="260">
        <v>3.9864187400581503</v>
      </c>
      <c r="Y35" s="292">
        <v>1.5003940292640705</v>
      </c>
    </row>
    <row r="36" spans="2:25" x14ac:dyDescent="0.2">
      <c r="B36" s="279" t="s">
        <v>442</v>
      </c>
      <c r="C36" s="260">
        <v>1402</v>
      </c>
      <c r="D36" s="260" t="s">
        <v>1</v>
      </c>
      <c r="E36" s="260" t="s">
        <v>428</v>
      </c>
      <c r="F36" s="264">
        <v>29.049947001239801</v>
      </c>
      <c r="G36" s="274">
        <f t="shared" si="7"/>
        <v>52.901764991066543</v>
      </c>
      <c r="H36" s="280">
        <v>13.133571999199649</v>
      </c>
      <c r="I36" s="274">
        <f t="shared" si="8"/>
        <v>67.466454012875701</v>
      </c>
      <c r="J36" s="263">
        <f t="shared" si="9"/>
        <v>0.78411954155720787</v>
      </c>
      <c r="K36" s="274"/>
      <c r="L36" s="275">
        <f t="shared" si="10"/>
        <v>2.5692907372555176</v>
      </c>
      <c r="M36" s="263"/>
      <c r="O36" s="296" t="s">
        <v>442</v>
      </c>
      <c r="P36" s="260">
        <v>1402</v>
      </c>
      <c r="Q36" s="260" t="s">
        <v>1</v>
      </c>
      <c r="R36" s="260" t="s">
        <v>428</v>
      </c>
      <c r="S36" s="260">
        <v>28.359748280013349</v>
      </c>
      <c r="T36" s="260">
        <v>22.046517292549233</v>
      </c>
      <c r="U36" s="260">
        <v>19.152596043364401</v>
      </c>
      <c r="V36" s="260">
        <v>4.2601988785259861</v>
      </c>
      <c r="W36" s="260">
        <v>5.1749972058058589</v>
      </c>
      <c r="Y36" s="292">
        <v>1.9477469416411826</v>
      </c>
    </row>
    <row r="37" spans="2:25" x14ac:dyDescent="0.2">
      <c r="B37" s="279" t="s">
        <v>443</v>
      </c>
      <c r="C37" s="260">
        <v>1404</v>
      </c>
      <c r="D37" s="260" t="s">
        <v>1</v>
      </c>
      <c r="E37" s="260" t="s">
        <v>428</v>
      </c>
      <c r="F37" s="264">
        <v>27.956321541483401</v>
      </c>
      <c r="G37" s="274">
        <f t="shared" si="7"/>
        <v>103.6895308947946</v>
      </c>
      <c r="H37" s="280">
        <v>12.228146215981099</v>
      </c>
      <c r="I37" s="274">
        <f t="shared" si="8"/>
        <v>143.39944836005577</v>
      </c>
      <c r="J37" s="263">
        <f t="shared" si="9"/>
        <v>0.72308179759830615</v>
      </c>
      <c r="K37" s="274"/>
      <c r="L37" s="275">
        <f t="shared" si="10"/>
        <v>2.3692909899400267</v>
      </c>
      <c r="M37" s="263"/>
      <c r="O37" s="296" t="s">
        <v>443</v>
      </c>
      <c r="P37" s="260">
        <v>1404</v>
      </c>
      <c r="Q37" s="260" t="s">
        <v>1</v>
      </c>
      <c r="R37" s="260" t="s">
        <v>428</v>
      </c>
      <c r="S37" s="260">
        <v>28.17214650360695</v>
      </c>
      <c r="T37" s="260">
        <v>23.607533503240852</v>
      </c>
      <c r="U37" s="260">
        <v>19.566449129016998</v>
      </c>
      <c r="V37" s="260">
        <v>2.988276889921393</v>
      </c>
      <c r="W37" s="260">
        <v>7.9000488819701884</v>
      </c>
      <c r="Y37" s="292">
        <v>2.9733921462624524</v>
      </c>
    </row>
    <row r="38" spans="2:25" x14ac:dyDescent="0.2">
      <c r="B38" s="279" t="s">
        <v>444</v>
      </c>
      <c r="C38" s="260">
        <v>1405</v>
      </c>
      <c r="D38" s="260" t="s">
        <v>1</v>
      </c>
      <c r="E38" s="260" t="s">
        <v>428</v>
      </c>
      <c r="F38" s="264">
        <v>27.872706189990552</v>
      </c>
      <c r="G38" s="274">
        <f t="shared" si="7"/>
        <v>109.16429225116006</v>
      </c>
      <c r="H38" s="280">
        <v>12.43392098872185</v>
      </c>
      <c r="I38" s="274">
        <f t="shared" si="8"/>
        <v>120.81649288808093</v>
      </c>
      <c r="J38" s="263">
        <f t="shared" si="9"/>
        <v>0.90355455320396572</v>
      </c>
      <c r="K38" s="274"/>
      <c r="L38" s="275">
        <f t="shared" si="10"/>
        <v>2.9606382969893437</v>
      </c>
      <c r="M38" s="263"/>
      <c r="O38" s="296" t="s">
        <v>444</v>
      </c>
      <c r="P38" s="260">
        <v>1405</v>
      </c>
      <c r="Q38" s="260" t="s">
        <v>1</v>
      </c>
      <c r="R38" s="260" t="s">
        <v>428</v>
      </c>
      <c r="S38" s="260">
        <v>27.5218356251434</v>
      </c>
      <c r="T38" s="260">
        <v>29.925457065086224</v>
      </c>
      <c r="U38" s="260">
        <v>18.430397083740701</v>
      </c>
      <c r="V38" s="260">
        <v>7.9101563653009945</v>
      </c>
      <c r="W38" s="260">
        <v>3.7831688380217638</v>
      </c>
      <c r="Y38" s="292">
        <v>1.4238955579922208</v>
      </c>
    </row>
    <row r="39" spans="2:25" x14ac:dyDescent="0.2">
      <c r="B39" s="279" t="s">
        <v>445</v>
      </c>
      <c r="C39" s="260">
        <v>1406</v>
      </c>
      <c r="D39" s="260" t="s">
        <v>1</v>
      </c>
      <c r="E39" s="260" t="s">
        <v>428</v>
      </c>
      <c r="F39" s="264">
        <v>26.943192392285699</v>
      </c>
      <c r="G39" s="274">
        <f t="shared" si="7"/>
        <v>193.41382262941571</v>
      </c>
      <c r="H39" s="280">
        <v>11.993576616713799</v>
      </c>
      <c r="I39" s="274">
        <f t="shared" si="8"/>
        <v>174.33427450607795</v>
      </c>
      <c r="J39" s="263">
        <f t="shared" si="9"/>
        <v>1.1094423238195343</v>
      </c>
      <c r="K39" s="274"/>
      <c r="L39" s="275">
        <f t="shared" si="10"/>
        <v>3.6352618893388469</v>
      </c>
      <c r="M39" s="263"/>
      <c r="O39" s="296" t="s">
        <v>445</v>
      </c>
      <c r="P39" s="260">
        <v>1406</v>
      </c>
      <c r="Q39" s="260" t="s">
        <v>1</v>
      </c>
      <c r="R39" s="260" t="s">
        <v>428</v>
      </c>
      <c r="S39" s="260">
        <v>27.019254925919</v>
      </c>
      <c r="T39" s="260">
        <v>35.944698124417947</v>
      </c>
      <c r="U39" s="260">
        <v>18.265691410866001</v>
      </c>
      <c r="V39" s="260">
        <v>9.1091476648155911</v>
      </c>
      <c r="W39" s="260">
        <v>3.9460001579791739</v>
      </c>
      <c r="Y39" s="292">
        <v>1.4851814278849862</v>
      </c>
    </row>
    <row r="40" spans="2:25" ht="17" thickBot="1" x14ac:dyDescent="0.25">
      <c r="B40" s="279"/>
      <c r="C40" s="260"/>
      <c r="D40" s="260"/>
      <c r="E40" s="260"/>
      <c r="F40" s="264"/>
      <c r="G40" s="274"/>
      <c r="H40" s="280"/>
      <c r="I40" s="274"/>
      <c r="J40" s="263"/>
      <c r="K40" s="274"/>
      <c r="L40" s="275"/>
      <c r="M40" s="263"/>
      <c r="O40" s="296"/>
      <c r="Y40" s="292"/>
    </row>
    <row r="41" spans="2:25" x14ac:dyDescent="0.2">
      <c r="B41" s="266" t="s">
        <v>424</v>
      </c>
      <c r="C41" s="267" t="s">
        <v>425</v>
      </c>
      <c r="D41" s="267" t="s">
        <v>426</v>
      </c>
      <c r="E41" s="268" t="s">
        <v>49</v>
      </c>
      <c r="F41" s="269" t="s">
        <v>420</v>
      </c>
      <c r="G41" s="269" t="s">
        <v>421</v>
      </c>
      <c r="H41" s="270" t="s">
        <v>263</v>
      </c>
      <c r="I41" s="270" t="s">
        <v>422</v>
      </c>
      <c r="J41" s="270" t="s">
        <v>283</v>
      </c>
      <c r="K41" s="268" t="s">
        <v>464</v>
      </c>
      <c r="L41" s="271" t="s">
        <v>465</v>
      </c>
      <c r="M41" s="263"/>
      <c r="O41" s="295" t="s">
        <v>472</v>
      </c>
      <c r="P41" s="268" t="s">
        <v>210</v>
      </c>
      <c r="Q41" s="268" t="s">
        <v>50</v>
      </c>
      <c r="R41" s="268" t="s">
        <v>49</v>
      </c>
      <c r="S41" s="268" t="s">
        <v>211</v>
      </c>
      <c r="T41" s="268" t="s">
        <v>468</v>
      </c>
      <c r="U41" s="268" t="s">
        <v>469</v>
      </c>
      <c r="V41" s="268" t="s">
        <v>470</v>
      </c>
      <c r="W41" s="268" t="s">
        <v>471</v>
      </c>
      <c r="X41" s="268" t="s">
        <v>473</v>
      </c>
      <c r="Y41" s="271" t="s">
        <v>415</v>
      </c>
    </row>
    <row r="42" spans="2:25" x14ac:dyDescent="0.2">
      <c r="B42" s="278" t="s">
        <v>446</v>
      </c>
      <c r="C42" s="260">
        <v>1353</v>
      </c>
      <c r="D42" s="260" t="s">
        <v>207</v>
      </c>
      <c r="E42" s="260" t="s">
        <v>0</v>
      </c>
      <c r="F42" s="274">
        <v>30.33318993628</v>
      </c>
      <c r="G42" s="274">
        <f t="shared" si="7"/>
        <v>24.017693479057453</v>
      </c>
      <c r="H42" s="282">
        <v>12.93</v>
      </c>
      <c r="I42" s="274">
        <f t="shared" si="8"/>
        <v>79.930490377483238</v>
      </c>
      <c r="J42" s="263">
        <f t="shared" si="9"/>
        <v>0.30048224858411904</v>
      </c>
      <c r="K42" s="283"/>
      <c r="L42" s="275">
        <f t="shared" ref="L42:L49" si="11">J42/$K$3</f>
        <v>0.9845772450252871</v>
      </c>
      <c r="M42" s="263"/>
      <c r="O42" s="296" t="s">
        <v>447</v>
      </c>
      <c r="P42" s="260">
        <v>1369</v>
      </c>
      <c r="Q42" s="260" t="s">
        <v>207</v>
      </c>
      <c r="R42" s="260" t="s">
        <v>0</v>
      </c>
      <c r="S42" s="260">
        <v>28.269008096033101</v>
      </c>
      <c r="T42" s="260">
        <v>22.788229165474551</v>
      </c>
      <c r="U42" s="260">
        <v>17.3995865569971</v>
      </c>
      <c r="V42" s="260">
        <v>19.133097928844258</v>
      </c>
      <c r="W42" s="260">
        <v>1.1910370840218181</v>
      </c>
      <c r="X42" s="260">
        <v>0.96647218440212124</v>
      </c>
      <c r="Y42" s="292">
        <v>0.44827827833067968</v>
      </c>
    </row>
    <row r="43" spans="2:25" x14ac:dyDescent="0.2">
      <c r="B43" s="278" t="s">
        <v>447</v>
      </c>
      <c r="C43" s="260">
        <v>1369</v>
      </c>
      <c r="D43" s="260" t="s">
        <v>207</v>
      </c>
      <c r="E43" s="260" t="s">
        <v>0</v>
      </c>
      <c r="F43" s="274">
        <v>29.516422437377202</v>
      </c>
      <c r="G43" s="274">
        <f t="shared" si="7"/>
        <v>39.701548012390326</v>
      </c>
      <c r="H43" s="282">
        <v>12.0438346268614</v>
      </c>
      <c r="I43" s="274">
        <f t="shared" si="8"/>
        <v>167.188454531692</v>
      </c>
      <c r="J43" s="263">
        <f t="shared" si="9"/>
        <v>0.23746584728950024</v>
      </c>
      <c r="K43" s="283"/>
      <c r="L43" s="275">
        <f t="shared" si="11"/>
        <v>0.77809411641978965</v>
      </c>
      <c r="M43" s="263"/>
      <c r="O43" s="296" t="s">
        <v>446</v>
      </c>
      <c r="P43" s="260">
        <v>1353</v>
      </c>
      <c r="Q43" s="260" t="s">
        <v>207</v>
      </c>
      <c r="R43" s="260" t="s">
        <v>0</v>
      </c>
      <c r="S43" s="260">
        <v>28.767466082175801</v>
      </c>
      <c r="T43" s="260">
        <v>19.000693253737449</v>
      </c>
      <c r="U43" s="260">
        <v>17.28</v>
      </c>
      <c r="V43" s="260">
        <v>21.19764357981855</v>
      </c>
      <c r="W43" s="260">
        <v>0.89635874771605595</v>
      </c>
      <c r="Y43" s="292">
        <v>0.33736829993232759</v>
      </c>
    </row>
    <row r="44" spans="2:25" x14ac:dyDescent="0.2">
      <c r="B44" s="278" t="s">
        <v>448</v>
      </c>
      <c r="C44" s="260">
        <v>1355</v>
      </c>
      <c r="D44" s="260" t="s">
        <v>207</v>
      </c>
      <c r="E44" s="260" t="s">
        <v>0</v>
      </c>
      <c r="F44" s="274">
        <v>29.3326821970259</v>
      </c>
      <c r="G44" s="274">
        <f t="shared" si="7"/>
        <v>44.454005784108332</v>
      </c>
      <c r="H44" s="282">
        <v>11.800300542490699</v>
      </c>
      <c r="I44" s="274">
        <f t="shared" si="8"/>
        <v>204.77819459493557</v>
      </c>
      <c r="J44" s="263">
        <f t="shared" si="9"/>
        <v>0.21708368838802009</v>
      </c>
      <c r="K44" s="283"/>
      <c r="L44" s="275">
        <f t="shared" si="11"/>
        <v>0.71130877401288528</v>
      </c>
      <c r="M44" s="263"/>
      <c r="O44" s="296" t="s">
        <v>448</v>
      </c>
      <c r="P44" s="260">
        <v>1355</v>
      </c>
      <c r="Q44" s="260" t="s">
        <v>207</v>
      </c>
      <c r="R44" s="260" t="s">
        <v>0</v>
      </c>
      <c r="S44" s="260">
        <v>29.971142396194701</v>
      </c>
      <c r="T44" s="260">
        <v>12.250178234142972</v>
      </c>
      <c r="U44" s="260">
        <v>16.9148812217101</v>
      </c>
      <c r="V44" s="260">
        <v>28.98417231033606</v>
      </c>
      <c r="W44" s="260">
        <v>0.42265061437598578</v>
      </c>
      <c r="Y44" s="292">
        <v>0.15907572676754722</v>
      </c>
    </row>
    <row r="45" spans="2:25" x14ac:dyDescent="0.2">
      <c r="B45" s="278" t="s">
        <v>449</v>
      </c>
      <c r="C45" s="260">
        <v>1354</v>
      </c>
      <c r="D45" s="260" t="s">
        <v>207</v>
      </c>
      <c r="E45" s="260" t="s">
        <v>0</v>
      </c>
      <c r="F45" s="274">
        <v>28.742213473041701</v>
      </c>
      <c r="G45" s="274">
        <f t="shared" si="7"/>
        <v>63.930790469532617</v>
      </c>
      <c r="H45" s="282">
        <v>12.0505049416092</v>
      </c>
      <c r="I45" s="274">
        <f t="shared" si="8"/>
        <v>166.26233399107616</v>
      </c>
      <c r="J45" s="263">
        <f t="shared" si="9"/>
        <v>0.384517580951101</v>
      </c>
      <c r="K45" s="283"/>
      <c r="L45" s="275">
        <f t="shared" si="11"/>
        <v>1.2599321999903053</v>
      </c>
      <c r="M45" s="263"/>
      <c r="O45" s="296" t="s">
        <v>449</v>
      </c>
      <c r="P45" s="260">
        <v>1354</v>
      </c>
      <c r="Q45" s="260" t="s">
        <v>207</v>
      </c>
      <c r="R45" s="260" t="s">
        <v>0</v>
      </c>
      <c r="S45" s="260">
        <v>28.6672603901843</v>
      </c>
      <c r="T45" s="260">
        <v>19.707842852105856</v>
      </c>
      <c r="U45" s="260">
        <v>17.174047277288999</v>
      </c>
      <c r="V45" s="260">
        <v>23.212197433840707</v>
      </c>
      <c r="W45" s="260">
        <v>0.84902960645053338</v>
      </c>
      <c r="Y45" s="292">
        <v>0.31955472699995924</v>
      </c>
    </row>
    <row r="46" spans="2:25" x14ac:dyDescent="0.2">
      <c r="B46" s="284" t="s">
        <v>450</v>
      </c>
      <c r="C46" s="260">
        <v>1371</v>
      </c>
      <c r="D46" s="260" t="s">
        <v>207</v>
      </c>
      <c r="E46" s="260" t="s">
        <v>0</v>
      </c>
      <c r="F46" s="274">
        <v>28.1964810523314</v>
      </c>
      <c r="G46" s="274">
        <f t="shared" si="7"/>
        <v>89.444520894274916</v>
      </c>
      <c r="H46" s="282">
        <v>11.4246577492549</v>
      </c>
      <c r="I46" s="274">
        <f t="shared" si="8"/>
        <v>279.98841015364104</v>
      </c>
      <c r="J46" s="263">
        <f t="shared" si="9"/>
        <v>0.31945794058115856</v>
      </c>
      <c r="K46" s="283"/>
      <c r="L46" s="275">
        <f t="shared" si="11"/>
        <v>1.046754077889553</v>
      </c>
      <c r="M46" s="265"/>
      <c r="O46" s="296" t="s">
        <v>450</v>
      </c>
      <c r="P46" s="260">
        <v>1371</v>
      </c>
      <c r="Q46" s="260" t="s">
        <v>207</v>
      </c>
      <c r="R46" s="260" t="s">
        <v>0</v>
      </c>
      <c r="S46" s="260">
        <v>28.554118010520199</v>
      </c>
      <c r="T46" s="260">
        <v>20.537970536283918</v>
      </c>
      <c r="U46" s="260">
        <v>17.205701836448</v>
      </c>
      <c r="V46" s="260">
        <v>22.591054343389448</v>
      </c>
      <c r="W46" s="260">
        <v>0.90911961097971949</v>
      </c>
      <c r="Y46" s="292">
        <v>0.3421711880124636</v>
      </c>
    </row>
    <row r="47" spans="2:25" x14ac:dyDescent="0.2">
      <c r="B47" s="278" t="s">
        <v>451</v>
      </c>
      <c r="C47" s="260">
        <v>1367</v>
      </c>
      <c r="D47" s="260" t="s">
        <v>207</v>
      </c>
      <c r="E47" s="260" t="s">
        <v>0</v>
      </c>
      <c r="F47" s="274">
        <v>28.524285709572801</v>
      </c>
      <c r="G47" s="274">
        <f t="shared" si="7"/>
        <v>73.105481630418325</v>
      </c>
      <c r="H47" s="282">
        <v>11.493102244554599</v>
      </c>
      <c r="I47" s="274">
        <f t="shared" si="8"/>
        <v>264.47593936650418</v>
      </c>
      <c r="J47" s="263">
        <f t="shared" si="9"/>
        <v>0.27641637952218617</v>
      </c>
      <c r="K47" s="283"/>
      <c r="L47" s="275">
        <f t="shared" si="11"/>
        <v>0.90572164815796041</v>
      </c>
      <c r="M47" s="264"/>
      <c r="O47" s="296" t="s">
        <v>451</v>
      </c>
      <c r="P47" s="260">
        <v>1367</v>
      </c>
      <c r="Q47" s="260" t="s">
        <v>207</v>
      </c>
      <c r="R47" s="260" t="s">
        <v>0</v>
      </c>
      <c r="S47" s="260">
        <v>28.91</v>
      </c>
      <c r="T47" s="260">
        <v>18.03832689072458</v>
      </c>
      <c r="U47" s="260">
        <v>17.190323509091499</v>
      </c>
      <c r="V47" s="260">
        <v>22.890712321778299</v>
      </c>
      <c r="W47" s="260">
        <v>0.78801946558748448</v>
      </c>
      <c r="Y47" s="292">
        <v>0.29659194836468145</v>
      </c>
    </row>
    <row r="48" spans="2:25" x14ac:dyDescent="0.2">
      <c r="B48" s="279" t="s">
        <v>452</v>
      </c>
      <c r="C48" s="260">
        <v>1145</v>
      </c>
      <c r="D48" s="260" t="s">
        <v>207</v>
      </c>
      <c r="E48" s="260" t="s">
        <v>0</v>
      </c>
      <c r="F48" s="280">
        <v>29.550661816271099</v>
      </c>
      <c r="G48" s="274">
        <f t="shared" si="7"/>
        <v>38.873816040781698</v>
      </c>
      <c r="H48" s="280">
        <v>11.66602908022135</v>
      </c>
      <c r="I48" s="274">
        <f t="shared" si="8"/>
        <v>229.00492229190937</v>
      </c>
      <c r="J48" s="263">
        <f t="shared" si="9"/>
        <v>0.1697510064488037</v>
      </c>
      <c r="K48" s="265"/>
      <c r="L48" s="275">
        <f t="shared" si="11"/>
        <v>0.55621581327072822</v>
      </c>
      <c r="M48" s="264"/>
      <c r="O48" s="296" t="s">
        <v>452</v>
      </c>
      <c r="P48" s="260">
        <v>1145</v>
      </c>
      <c r="Q48" s="260" t="s">
        <v>207</v>
      </c>
      <c r="R48" s="260" t="s">
        <v>0</v>
      </c>
      <c r="S48" s="260">
        <v>29.2348757542565</v>
      </c>
      <c r="T48" s="260">
        <v>16.023059966583688</v>
      </c>
      <c r="U48" s="260">
        <v>18.082637095340498</v>
      </c>
      <c r="V48" s="260">
        <v>10.656107183980231</v>
      </c>
      <c r="W48" s="260">
        <v>1.5036504128516857</v>
      </c>
      <c r="Y48" s="292">
        <v>0.56593856507663676</v>
      </c>
    </row>
    <row r="49" spans="2:25" x14ac:dyDescent="0.2">
      <c r="B49" s="279" t="s">
        <v>453</v>
      </c>
      <c r="C49" s="260">
        <v>1144</v>
      </c>
      <c r="D49" s="260" t="s">
        <v>207</v>
      </c>
      <c r="E49" s="260" t="s">
        <v>0</v>
      </c>
      <c r="F49" s="280">
        <v>29.6026672085884</v>
      </c>
      <c r="G49" s="274">
        <f t="shared" si="7"/>
        <v>37.649485922824972</v>
      </c>
      <c r="H49" s="280">
        <v>12.121981722167149</v>
      </c>
      <c r="I49" s="274">
        <f t="shared" si="8"/>
        <v>156.65466033828562</v>
      </c>
      <c r="J49" s="263">
        <f t="shared" si="9"/>
        <v>0.24033428588414374</v>
      </c>
      <c r="K49" s="265"/>
      <c r="L49" s="275">
        <f t="shared" si="11"/>
        <v>0.78749300564651104</v>
      </c>
      <c r="M49" s="264"/>
      <c r="O49" s="296" t="s">
        <v>453</v>
      </c>
      <c r="P49" s="260">
        <v>1144</v>
      </c>
      <c r="Q49" s="260" t="s">
        <v>207</v>
      </c>
      <c r="R49" s="260" t="s">
        <v>0</v>
      </c>
      <c r="S49" s="260">
        <v>29.63021593767785</v>
      </c>
      <c r="T49" s="260">
        <v>13.871874894751194</v>
      </c>
      <c r="U49" s="260">
        <v>17.959988969930901</v>
      </c>
      <c r="V49" s="260">
        <v>11.836960185629446</v>
      </c>
      <c r="W49" s="260">
        <v>1.1719119332336876</v>
      </c>
      <c r="Y49" s="292">
        <v>0.44108002247187156</v>
      </c>
    </row>
    <row r="50" spans="2:25" x14ac:dyDescent="0.2">
      <c r="B50" s="281"/>
      <c r="C50" s="265"/>
      <c r="D50" s="265"/>
      <c r="E50" s="265"/>
      <c r="F50" s="265"/>
      <c r="G50" s="274"/>
      <c r="H50" s="265"/>
      <c r="I50" s="274"/>
      <c r="J50" s="263"/>
      <c r="K50" s="265"/>
      <c r="L50" s="275"/>
      <c r="M50" s="264"/>
      <c r="O50" s="296"/>
      <c r="Y50" s="292"/>
    </row>
    <row r="51" spans="2:25" x14ac:dyDescent="0.2">
      <c r="B51" s="278" t="s">
        <v>455</v>
      </c>
      <c r="C51" s="260">
        <v>1359</v>
      </c>
      <c r="D51" s="260" t="s">
        <v>1</v>
      </c>
      <c r="E51" s="260" t="s">
        <v>0</v>
      </c>
      <c r="F51" s="274">
        <v>27.997752564041999</v>
      </c>
      <c r="G51" s="274">
        <f t="shared" si="7"/>
        <v>101.07941530323424</v>
      </c>
      <c r="H51" s="282">
        <v>11.831573690056601</v>
      </c>
      <c r="I51" s="274">
        <f t="shared" si="8"/>
        <v>199.51398769996499</v>
      </c>
      <c r="J51" s="263">
        <f t="shared" si="9"/>
        <v>0.5066282142344849</v>
      </c>
      <c r="K51" s="283">
        <f>AVERAGE(J51:J57)</f>
        <v>0.56134880067528325</v>
      </c>
      <c r="L51" s="275">
        <f t="shared" ref="L51:L58" si="12">J51/$K$3</f>
        <v>1.6600468539273079</v>
      </c>
      <c r="M51" s="264"/>
      <c r="O51" s="296" t="s">
        <v>455</v>
      </c>
      <c r="P51" s="260">
        <v>1359</v>
      </c>
      <c r="Q51" s="260" t="s">
        <v>1</v>
      </c>
      <c r="R51" s="260" t="s">
        <v>0</v>
      </c>
      <c r="S51" s="260">
        <v>25</v>
      </c>
      <c r="T51" s="260">
        <v>75.0629487681081</v>
      </c>
      <c r="U51" s="260">
        <v>18.260000000000002</v>
      </c>
      <c r="V51" s="260">
        <v>9.1536797257433911</v>
      </c>
      <c r="W51" s="260">
        <v>8.2003031586307848</v>
      </c>
      <c r="X51" s="260">
        <v>3.889711331543694</v>
      </c>
      <c r="Y51" s="292">
        <v>3.0864007771510353</v>
      </c>
    </row>
    <row r="52" spans="2:25" x14ac:dyDescent="0.2">
      <c r="B52" s="278" t="s">
        <v>456</v>
      </c>
      <c r="C52" s="260">
        <v>1370</v>
      </c>
      <c r="D52" s="260" t="s">
        <v>1</v>
      </c>
      <c r="E52" s="260" t="s">
        <v>0</v>
      </c>
      <c r="F52" s="274">
        <v>28.96791505713</v>
      </c>
      <c r="G52" s="274">
        <f t="shared" si="7"/>
        <v>55.64071467869276</v>
      </c>
      <c r="H52" s="282">
        <v>12.3860432331228</v>
      </c>
      <c r="I52" s="274">
        <f t="shared" si="8"/>
        <v>125.73085494250095</v>
      </c>
      <c r="J52" s="263">
        <f t="shared" si="9"/>
        <v>0.44253826719096351</v>
      </c>
      <c r="K52" s="283"/>
      <c r="L52" s="275">
        <f t="shared" si="12"/>
        <v>1.4500460841937781</v>
      </c>
      <c r="M52" s="264"/>
      <c r="O52" s="296" t="s">
        <v>461</v>
      </c>
      <c r="P52" s="260">
        <v>1366</v>
      </c>
      <c r="Q52" s="260" t="s">
        <v>1</v>
      </c>
      <c r="R52" s="260" t="s">
        <v>0</v>
      </c>
      <c r="S52" s="260">
        <v>25.084039588443002</v>
      </c>
      <c r="T52" s="260">
        <v>72.797457950071546</v>
      </c>
      <c r="U52" s="260">
        <v>17.281341940357301</v>
      </c>
      <c r="V52" s="260">
        <v>21.17328304435598</v>
      </c>
      <c r="W52" s="260">
        <v>3.438175260660707</v>
      </c>
      <c r="Y52" s="292">
        <v>1.2940481091014324</v>
      </c>
    </row>
    <row r="53" spans="2:25" x14ac:dyDescent="0.2">
      <c r="B53" s="278" t="s">
        <v>457</v>
      </c>
      <c r="C53" s="260">
        <v>1362</v>
      </c>
      <c r="D53" s="260" t="s">
        <v>1</v>
      </c>
      <c r="E53" s="260" t="s">
        <v>0</v>
      </c>
      <c r="F53" s="274">
        <v>27.883401939629</v>
      </c>
      <c r="G53" s="274">
        <f t="shared" si="7"/>
        <v>108.44817037542776</v>
      </c>
      <c r="H53" s="282">
        <v>12.5760882916484</v>
      </c>
      <c r="I53" s="274">
        <f t="shared" si="8"/>
        <v>107.3271207129672</v>
      </c>
      <c r="J53" s="263">
        <f t="shared" si="9"/>
        <v>1.0104451666551149</v>
      </c>
      <c r="K53" s="283"/>
      <c r="L53" s="275">
        <f t="shared" si="12"/>
        <v>3.3108821673234448</v>
      </c>
      <c r="M53" s="264"/>
      <c r="O53" s="296" t="s">
        <v>457</v>
      </c>
      <c r="P53" s="260">
        <v>1362</v>
      </c>
      <c r="Q53" s="260" t="s">
        <v>1</v>
      </c>
      <c r="R53" s="260" t="s">
        <v>0</v>
      </c>
      <c r="S53" s="260">
        <v>27.9989876003403</v>
      </c>
      <c r="T53" s="260">
        <v>25.146289341174228</v>
      </c>
      <c r="U53" s="260">
        <v>18.942461173928901</v>
      </c>
      <c r="V53" s="260">
        <v>5.1006828602087637</v>
      </c>
      <c r="W53" s="260">
        <v>4.929984872681346</v>
      </c>
      <c r="Y53" s="292">
        <v>1.8555300759060198</v>
      </c>
    </row>
    <row r="54" spans="2:25" x14ac:dyDescent="0.2">
      <c r="B54" s="278" t="s">
        <v>458</v>
      </c>
      <c r="C54" s="260">
        <v>1357</v>
      </c>
      <c r="D54" s="260" t="s">
        <v>1</v>
      </c>
      <c r="E54" s="260" t="s">
        <v>0</v>
      </c>
      <c r="F54" s="274">
        <v>27.384598729050001</v>
      </c>
      <c r="G54" s="274">
        <f t="shared" si="7"/>
        <v>147.40911930802662</v>
      </c>
      <c r="H54" s="282">
        <v>11.717257462556001</v>
      </c>
      <c r="I54" s="274">
        <f t="shared" si="8"/>
        <v>219.44079773686857</v>
      </c>
      <c r="J54" s="263">
        <f t="shared" si="9"/>
        <v>0.67174892193376401</v>
      </c>
      <c r="K54" s="283"/>
      <c r="L54" s="275">
        <f t="shared" si="12"/>
        <v>2.2010907666683623</v>
      </c>
      <c r="M54" s="264"/>
      <c r="O54" s="296" t="s">
        <v>458</v>
      </c>
      <c r="P54" s="260">
        <v>1357</v>
      </c>
      <c r="Q54" s="260" t="s">
        <v>1</v>
      </c>
      <c r="R54" s="260" t="s">
        <v>0</v>
      </c>
      <c r="S54" s="260">
        <v>27.9</v>
      </c>
      <c r="T54" s="260">
        <v>26.070576940760613</v>
      </c>
      <c r="U54" s="260">
        <v>17.837796900911599</v>
      </c>
      <c r="V54" s="260">
        <v>13.143531767341427</v>
      </c>
      <c r="W54" s="260">
        <v>1.9835290393971461</v>
      </c>
      <c r="Y54" s="292">
        <v>0.74655356640731696</v>
      </c>
    </row>
    <row r="55" spans="2:25" x14ac:dyDescent="0.2">
      <c r="B55" s="278" t="s">
        <v>459</v>
      </c>
      <c r="C55" s="260">
        <v>1361</v>
      </c>
      <c r="D55" s="260" t="s">
        <v>1</v>
      </c>
      <c r="E55" s="260" t="s">
        <v>0</v>
      </c>
      <c r="F55" s="274">
        <v>28.232633774073001</v>
      </c>
      <c r="G55" s="274">
        <f t="shared" si="7"/>
        <v>87.476650868941064</v>
      </c>
      <c r="H55" s="282">
        <v>11.8382588139335</v>
      </c>
      <c r="I55" s="274">
        <f t="shared" si="8"/>
        <v>198.40635686105975</v>
      </c>
      <c r="J55" s="263">
        <f t="shared" si="9"/>
        <v>0.44089641205497926</v>
      </c>
      <c r="K55" s="283"/>
      <c r="L55" s="275">
        <f t="shared" si="12"/>
        <v>1.4446662881687713</v>
      </c>
      <c r="M55" s="265"/>
      <c r="O55" s="296" t="s">
        <v>459</v>
      </c>
      <c r="P55" s="260">
        <v>1361</v>
      </c>
      <c r="Q55" s="260" t="s">
        <v>1</v>
      </c>
      <c r="R55" s="260" t="s">
        <v>0</v>
      </c>
      <c r="S55" s="260">
        <v>26.0577622483443</v>
      </c>
      <c r="T55" s="260">
        <v>51.039580016785806</v>
      </c>
      <c r="U55" s="260">
        <v>17.333497935940201</v>
      </c>
      <c r="V55" s="260">
        <v>20.247861175772496</v>
      </c>
      <c r="W55" s="260">
        <v>2.5207393301301884</v>
      </c>
      <c r="Y55" s="292">
        <v>0.948746854477028</v>
      </c>
    </row>
    <row r="56" spans="2:25" x14ac:dyDescent="0.2">
      <c r="B56" s="278" t="s">
        <v>460</v>
      </c>
      <c r="C56" s="260">
        <v>1368</v>
      </c>
      <c r="D56" s="260" t="s">
        <v>1</v>
      </c>
      <c r="E56" s="260" t="s">
        <v>0</v>
      </c>
      <c r="F56" s="274">
        <v>29.5036987660582</v>
      </c>
      <c r="G56" s="274">
        <f t="shared" si="7"/>
        <v>40.013612726923981</v>
      </c>
      <c r="H56" s="282">
        <v>11.6390071566495</v>
      </c>
      <c r="I56" s="274">
        <f t="shared" si="8"/>
        <v>234.21659601143594</v>
      </c>
      <c r="J56" s="263">
        <f t="shared" si="9"/>
        <v>0.17084021119054374</v>
      </c>
      <c r="K56" s="283"/>
      <c r="L56" s="275">
        <f t="shared" si="12"/>
        <v>0.55978476354630724</v>
      </c>
      <c r="M56" s="264"/>
      <c r="O56" s="296" t="s">
        <v>460</v>
      </c>
      <c r="P56" s="260">
        <v>1368</v>
      </c>
      <c r="Q56" s="260" t="s">
        <v>1</v>
      </c>
      <c r="R56" s="260" t="s">
        <v>0</v>
      </c>
      <c r="S56" s="260">
        <v>29.015021356030399</v>
      </c>
      <c r="T56" s="260">
        <v>17.360568754847897</v>
      </c>
      <c r="U56" s="260">
        <v>18.218708101092702</v>
      </c>
      <c r="V56" s="260">
        <v>9.4833516711396548</v>
      </c>
      <c r="W56" s="260">
        <v>1.8306363991204391</v>
      </c>
      <c r="Y56" s="292">
        <v>0.68900838123034669</v>
      </c>
    </row>
    <row r="57" spans="2:25" x14ac:dyDescent="0.2">
      <c r="B57" s="278" t="s">
        <v>461</v>
      </c>
      <c r="C57" s="260">
        <v>1366</v>
      </c>
      <c r="D57" s="260" t="s">
        <v>1</v>
      </c>
      <c r="E57" s="260" t="s">
        <v>0</v>
      </c>
      <c r="F57" s="274">
        <v>27.59</v>
      </c>
      <c r="G57" s="274">
        <f t="shared" si="7"/>
        <v>129.90686793663298</v>
      </c>
      <c r="H57" s="282">
        <v>11.894846121735499</v>
      </c>
      <c r="I57" s="274">
        <f t="shared" si="8"/>
        <v>189.27358592305518</v>
      </c>
      <c r="J57" s="263">
        <f t="shared" si="9"/>
        <v>0.68634441146713221</v>
      </c>
      <c r="K57" s="283"/>
      <c r="L57" s="275">
        <f t="shared" si="12"/>
        <v>2.2489151787335437</v>
      </c>
      <c r="M57" s="264"/>
      <c r="O57" s="296" t="s">
        <v>456</v>
      </c>
      <c r="P57" s="260">
        <v>1370</v>
      </c>
      <c r="Q57" s="260" t="s">
        <v>1</v>
      </c>
      <c r="R57" s="260" t="s">
        <v>0</v>
      </c>
      <c r="S57" s="260">
        <v>26.389169291521</v>
      </c>
      <c r="T57" s="260">
        <v>45.229515179266421</v>
      </c>
      <c r="U57" s="260">
        <v>18.400616665616401</v>
      </c>
      <c r="V57" s="260">
        <v>8.1146051353270749</v>
      </c>
      <c r="W57" s="260">
        <v>5.5738405535420252</v>
      </c>
      <c r="Y57" s="292">
        <v>2.0978621745297144</v>
      </c>
    </row>
    <row r="58" spans="2:25" ht="17" thickBot="1" x14ac:dyDescent="0.25">
      <c r="B58" s="285" t="s">
        <v>463</v>
      </c>
      <c r="C58" s="286">
        <v>1148</v>
      </c>
      <c r="D58" s="286" t="s">
        <v>1</v>
      </c>
      <c r="E58" s="286" t="s">
        <v>0</v>
      </c>
      <c r="F58" s="287">
        <v>27.45</v>
      </c>
      <c r="G58" s="288">
        <f t="shared" si="7"/>
        <v>141.59445946692853</v>
      </c>
      <c r="H58" s="287">
        <v>11.710447235414449</v>
      </c>
      <c r="I58" s="288">
        <f t="shared" si="8"/>
        <v>220.68884666453863</v>
      </c>
      <c r="J58" s="289">
        <f t="shared" si="9"/>
        <v>0.64160224500226459</v>
      </c>
      <c r="K58" s="290"/>
      <c r="L58" s="291">
        <f t="shared" si="12"/>
        <v>2.1023104484973416</v>
      </c>
      <c r="M58" s="264"/>
      <c r="O58" s="296" t="s">
        <v>454</v>
      </c>
      <c r="P58" s="260">
        <v>1398</v>
      </c>
      <c r="Q58" s="260" t="s">
        <v>207</v>
      </c>
      <c r="R58" s="260" t="s">
        <v>0</v>
      </c>
      <c r="S58" s="260">
        <v>26.092213200247599</v>
      </c>
      <c r="T58" s="260">
        <v>50.402383136593429</v>
      </c>
      <c r="U58" s="260">
        <v>18.065223938446302</v>
      </c>
      <c r="V58" s="260">
        <v>10.816297345223518</v>
      </c>
      <c r="W58" s="260">
        <v>4.6598555427889696</v>
      </c>
      <c r="Y58" s="292">
        <v>1.7538597647500691</v>
      </c>
    </row>
    <row r="59" spans="2:25" ht="17" thickBot="1" x14ac:dyDescent="0.25">
      <c r="M59" s="264"/>
      <c r="O59" s="297" t="s">
        <v>462</v>
      </c>
      <c r="P59" s="286">
        <v>1150</v>
      </c>
      <c r="Q59" s="286" t="s">
        <v>1</v>
      </c>
      <c r="R59" s="286" t="s">
        <v>0</v>
      </c>
      <c r="S59" s="286">
        <v>29.56489189531365</v>
      </c>
      <c r="T59" s="286">
        <v>14.206286751260096</v>
      </c>
      <c r="U59" s="286">
        <v>19.422631747962399</v>
      </c>
      <c r="V59" s="286">
        <v>3.3801833217240107</v>
      </c>
      <c r="W59" s="286">
        <v>4.2028154686043466</v>
      </c>
      <c r="X59" s="286"/>
      <c r="Y59" s="293">
        <v>1.5818406560823697</v>
      </c>
    </row>
    <row r="60" spans="2:25" x14ac:dyDescent="0.2">
      <c r="M60" s="264"/>
    </row>
    <row r="61" spans="2:25" x14ac:dyDescent="0.2">
      <c r="M61" s="264"/>
    </row>
    <row r="62" spans="2:25" x14ac:dyDescent="0.2">
      <c r="M62" s="264"/>
    </row>
    <row r="63" spans="2:25" x14ac:dyDescent="0.2">
      <c r="M63" s="264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F4D69-DD34-1447-A073-79FCBDB8B19A}">
  <dimension ref="B1:AF29"/>
  <sheetViews>
    <sheetView topLeftCell="X1" workbookViewId="0">
      <selection activeCell="AL24" sqref="AL24"/>
    </sheetView>
  </sheetViews>
  <sheetFormatPr baseColWidth="10" defaultRowHeight="16" x14ac:dyDescent="0.2"/>
  <sheetData>
    <row r="1" spans="2:32" ht="17" thickBot="1" x14ac:dyDescent="0.25">
      <c r="B1" t="s">
        <v>482</v>
      </c>
      <c r="L1" t="s">
        <v>483</v>
      </c>
      <c r="W1" t="s">
        <v>484</v>
      </c>
    </row>
    <row r="2" spans="2:32" x14ac:dyDescent="0.2">
      <c r="B2" s="152" t="s">
        <v>474</v>
      </c>
      <c r="C2" s="147"/>
      <c r="D2" s="147"/>
      <c r="E2" s="147"/>
      <c r="F2" s="147" t="s">
        <v>481</v>
      </c>
      <c r="G2" s="147"/>
      <c r="H2" s="147"/>
      <c r="I2" s="147"/>
      <c r="J2" s="148"/>
      <c r="L2" s="152" t="s">
        <v>485</v>
      </c>
      <c r="M2" s="147"/>
      <c r="N2" s="147"/>
      <c r="O2" s="147"/>
      <c r="P2" s="147"/>
      <c r="Q2" s="147"/>
      <c r="R2" s="147"/>
      <c r="S2" s="147"/>
      <c r="T2" s="147"/>
      <c r="U2" s="148"/>
      <c r="W2" s="299" t="s">
        <v>486</v>
      </c>
      <c r="X2" s="147"/>
      <c r="Y2" s="147"/>
      <c r="Z2" s="147"/>
      <c r="AA2" s="147"/>
      <c r="AB2" s="147"/>
      <c r="AC2" s="147"/>
      <c r="AD2" s="147"/>
      <c r="AE2" s="147"/>
      <c r="AF2" s="148"/>
    </row>
    <row r="3" spans="2:32" x14ac:dyDescent="0.2">
      <c r="B3" s="83" t="s">
        <v>423</v>
      </c>
      <c r="C3" t="s">
        <v>475</v>
      </c>
      <c r="D3" t="s">
        <v>476</v>
      </c>
      <c r="J3" s="86"/>
      <c r="L3" s="83" t="s">
        <v>423</v>
      </c>
      <c r="M3" t="s">
        <v>475</v>
      </c>
      <c r="N3" t="s">
        <v>476</v>
      </c>
      <c r="U3" s="86"/>
      <c r="W3" s="83"/>
      <c r="Y3" s="375" t="s">
        <v>476</v>
      </c>
      <c r="Z3" s="375"/>
      <c r="AA3" s="375"/>
      <c r="AB3" s="375"/>
      <c r="AC3" s="375"/>
      <c r="AF3" s="86"/>
    </row>
    <row r="4" spans="2:32" x14ac:dyDescent="0.2">
      <c r="B4" s="83"/>
      <c r="D4" t="s">
        <v>477</v>
      </c>
      <c r="E4" t="s">
        <v>478</v>
      </c>
      <c r="F4" t="s">
        <v>479</v>
      </c>
      <c r="G4" t="s">
        <v>480</v>
      </c>
      <c r="H4" t="s">
        <v>3</v>
      </c>
      <c r="J4" s="86" t="s">
        <v>206</v>
      </c>
      <c r="L4" s="83"/>
      <c r="N4" t="s">
        <v>477</v>
      </c>
      <c r="O4" t="s">
        <v>478</v>
      </c>
      <c r="P4" t="s">
        <v>479</v>
      </c>
      <c r="Q4" t="s">
        <v>480</v>
      </c>
      <c r="S4" t="s">
        <v>3</v>
      </c>
      <c r="T4" t="s">
        <v>305</v>
      </c>
      <c r="U4" s="86" t="s">
        <v>216</v>
      </c>
      <c r="W4" s="83" t="s">
        <v>423</v>
      </c>
      <c r="X4" t="s">
        <v>475</v>
      </c>
      <c r="Y4" t="s">
        <v>477</v>
      </c>
      <c r="Z4" t="s">
        <v>478</v>
      </c>
      <c r="AA4" t="s">
        <v>479</v>
      </c>
      <c r="AB4" t="s">
        <v>480</v>
      </c>
      <c r="AC4" t="s">
        <v>487</v>
      </c>
      <c r="AD4" t="s">
        <v>3</v>
      </c>
      <c r="AF4" s="86" t="s">
        <v>216</v>
      </c>
    </row>
    <row r="5" spans="2:32" x14ac:dyDescent="0.2">
      <c r="B5" s="83" t="s">
        <v>1</v>
      </c>
      <c r="C5">
        <v>3802</v>
      </c>
      <c r="D5">
        <v>0.16</v>
      </c>
      <c r="E5">
        <v>0.14000000000000001</v>
      </c>
      <c r="F5">
        <v>0.14000000000000001</v>
      </c>
      <c r="G5">
        <v>0.03</v>
      </c>
      <c r="H5">
        <f>AVERAGE(D5:G5)</f>
        <v>0.11750000000000002</v>
      </c>
      <c r="I5">
        <f>AVERAGE(H5:H7)</f>
        <v>9.583333333333334E-2</v>
      </c>
      <c r="J5" s="86">
        <f>H5/$I$5</f>
        <v>1.2260869565217392</v>
      </c>
      <c r="L5" s="83" t="s">
        <v>1</v>
      </c>
      <c r="M5">
        <v>3802</v>
      </c>
      <c r="N5">
        <v>0.28000000000000003</v>
      </c>
      <c r="O5">
        <v>0.18</v>
      </c>
      <c r="P5">
        <v>0.26</v>
      </c>
      <c r="Q5">
        <v>0.27</v>
      </c>
      <c r="S5">
        <v>0.2475</v>
      </c>
      <c r="T5">
        <v>0.23166666666666666</v>
      </c>
      <c r="U5" s="86">
        <v>1.0683453237410072</v>
      </c>
      <c r="W5" s="83" t="s">
        <v>1</v>
      </c>
      <c r="X5">
        <v>3802</v>
      </c>
      <c r="Y5">
        <v>0.1</v>
      </c>
      <c r="Z5">
        <v>0.06</v>
      </c>
      <c r="AA5">
        <v>0.14000000000000001</v>
      </c>
      <c r="AB5">
        <v>0.06</v>
      </c>
      <c r="AC5">
        <v>0.01</v>
      </c>
      <c r="AD5" s="53">
        <f>AVERAGE(Y5:AB5)</f>
        <v>9.0000000000000011E-2</v>
      </c>
      <c r="AE5" s="53">
        <f>AVERAGE(AD5:AD7)</f>
        <v>0.11666666666666668</v>
      </c>
      <c r="AF5" s="298">
        <f>AD5/$AE$5</f>
        <v>0.77142857142857146</v>
      </c>
    </row>
    <row r="6" spans="2:32" x14ac:dyDescent="0.2">
      <c r="B6" s="83"/>
      <c r="C6">
        <v>3803</v>
      </c>
      <c r="D6">
        <v>0.04</v>
      </c>
      <c r="E6">
        <f>0.02</f>
        <v>0.02</v>
      </c>
      <c r="F6">
        <v>0.05</v>
      </c>
      <c r="G6">
        <v>0.02</v>
      </c>
      <c r="H6">
        <f>AVERAGE(D6:G6)</f>
        <v>3.2500000000000001E-2</v>
      </c>
      <c r="J6" s="86">
        <f t="shared" ref="J6:J29" si="0">H6/$I$5</f>
        <v>0.33913043478260868</v>
      </c>
      <c r="L6" s="83"/>
      <c r="M6">
        <v>3968</v>
      </c>
      <c r="N6">
        <v>0.35</v>
      </c>
      <c r="O6">
        <v>0.15</v>
      </c>
      <c r="P6">
        <v>0.21</v>
      </c>
      <c r="Q6">
        <v>0.28999999999999998</v>
      </c>
      <c r="S6">
        <v>0.25</v>
      </c>
      <c r="U6" s="86">
        <v>1.079136690647482</v>
      </c>
      <c r="W6" s="83"/>
      <c r="X6">
        <v>3803</v>
      </c>
      <c r="Y6">
        <v>0.06</v>
      </c>
      <c r="Z6">
        <v>0.05</v>
      </c>
      <c r="AA6">
        <v>-0.01</v>
      </c>
      <c r="AB6">
        <v>0.09</v>
      </c>
      <c r="AC6">
        <v>0.06</v>
      </c>
      <c r="AD6" s="53">
        <f>AVERAGE(Y6:AB6)</f>
        <v>4.7500000000000001E-2</v>
      </c>
      <c r="AF6" s="298">
        <f t="shared" ref="AF6:AF29" si="1">AD6/$AE$5</f>
        <v>0.40714285714285708</v>
      </c>
    </row>
    <row r="7" spans="2:32" x14ac:dyDescent="0.2">
      <c r="B7" s="83"/>
      <c r="C7">
        <v>3968</v>
      </c>
      <c r="D7">
        <v>0.28999999999999998</v>
      </c>
      <c r="E7">
        <v>0.06</v>
      </c>
      <c r="F7">
        <v>0.02</v>
      </c>
      <c r="G7">
        <v>0.18</v>
      </c>
      <c r="H7">
        <f>AVERAGE(D7:G7)</f>
        <v>0.13750000000000001</v>
      </c>
      <c r="J7" s="86">
        <f t="shared" si="0"/>
        <v>1.4347826086956521</v>
      </c>
      <c r="L7" s="83"/>
      <c r="M7">
        <v>3803</v>
      </c>
      <c r="N7">
        <v>0.21</v>
      </c>
      <c r="O7">
        <v>0.15</v>
      </c>
      <c r="P7">
        <v>0.31</v>
      </c>
      <c r="Q7">
        <v>0.12</v>
      </c>
      <c r="S7">
        <v>0.19749999999999998</v>
      </c>
      <c r="U7" s="86">
        <v>0.85251798561151071</v>
      </c>
      <c r="W7" s="83"/>
      <c r="X7">
        <v>3968</v>
      </c>
      <c r="Y7">
        <v>0.26</v>
      </c>
      <c r="Z7">
        <v>0.28000000000000003</v>
      </c>
      <c r="AA7">
        <v>0.13</v>
      </c>
      <c r="AB7">
        <v>0.18</v>
      </c>
      <c r="AC7">
        <v>7.0000000000000007E-2</v>
      </c>
      <c r="AD7" s="53">
        <f>AVERAGE(Y7:AB7)</f>
        <v>0.21250000000000002</v>
      </c>
      <c r="AF7" s="298">
        <f t="shared" si="1"/>
        <v>1.8214285714285714</v>
      </c>
    </row>
    <row r="8" spans="2:32" x14ac:dyDescent="0.2">
      <c r="B8" s="83"/>
      <c r="J8" s="86"/>
      <c r="L8" s="83"/>
      <c r="U8" s="86"/>
      <c r="W8" s="83"/>
      <c r="AD8" s="53"/>
      <c r="AF8" s="298"/>
    </row>
    <row r="9" spans="2:32" x14ac:dyDescent="0.2">
      <c r="B9" s="83" t="s">
        <v>207</v>
      </c>
      <c r="C9">
        <v>3902</v>
      </c>
      <c r="D9">
        <v>0.08</v>
      </c>
      <c r="E9">
        <v>0.05</v>
      </c>
      <c r="F9">
        <v>0.04</v>
      </c>
      <c r="G9">
        <v>0.08</v>
      </c>
      <c r="H9">
        <f>AVERAGE(D9:G9)</f>
        <v>6.25E-2</v>
      </c>
      <c r="J9" s="86">
        <f t="shared" si="0"/>
        <v>0.65217391304347827</v>
      </c>
      <c r="L9" s="83" t="s">
        <v>207</v>
      </c>
      <c r="M9">
        <v>3902</v>
      </c>
      <c r="N9">
        <v>0.56000000000000005</v>
      </c>
      <c r="O9">
        <v>0.13</v>
      </c>
      <c r="P9">
        <v>0.1</v>
      </c>
      <c r="Q9">
        <v>0.34</v>
      </c>
      <c r="S9">
        <v>0.28250000000000003</v>
      </c>
      <c r="U9" s="86">
        <v>1.2194244604316549</v>
      </c>
      <c r="W9" s="83" t="s">
        <v>207</v>
      </c>
      <c r="X9">
        <v>3902</v>
      </c>
      <c r="Y9">
        <v>0.06</v>
      </c>
      <c r="Z9">
        <v>-0.12</v>
      </c>
      <c r="AA9">
        <v>0.18</v>
      </c>
      <c r="AB9">
        <v>0.08</v>
      </c>
      <c r="AC9">
        <v>0.02</v>
      </c>
      <c r="AD9" s="53">
        <f>AVERAGE(Y9:AB9)</f>
        <v>0.05</v>
      </c>
      <c r="AE9" s="53">
        <f>AVERAGE(AD9:AD11)</f>
        <v>5.5666666666666663E-2</v>
      </c>
      <c r="AF9" s="298">
        <f t="shared" si="1"/>
        <v>0.42857142857142855</v>
      </c>
    </row>
    <row r="10" spans="2:32" x14ac:dyDescent="0.2">
      <c r="B10" s="83"/>
      <c r="C10">
        <v>3812</v>
      </c>
      <c r="D10">
        <v>0.09</v>
      </c>
      <c r="E10">
        <v>-0.01</v>
      </c>
      <c r="F10">
        <v>0.03</v>
      </c>
      <c r="G10">
        <v>0.03</v>
      </c>
      <c r="H10">
        <f>AVERAGE(D10:G10)</f>
        <v>3.5000000000000003E-2</v>
      </c>
      <c r="J10" s="86">
        <f t="shared" si="0"/>
        <v>0.36521739130434783</v>
      </c>
      <c r="L10" s="83"/>
      <c r="M10">
        <v>3812</v>
      </c>
      <c r="N10">
        <v>0.17</v>
      </c>
      <c r="O10">
        <v>0.12</v>
      </c>
      <c r="P10">
        <v>0.17</v>
      </c>
      <c r="Q10">
        <v>3.9E-2</v>
      </c>
      <c r="S10">
        <v>0.12475000000000001</v>
      </c>
      <c r="U10" s="86">
        <v>0.53848920863309357</v>
      </c>
      <c r="W10" s="83"/>
      <c r="X10">
        <v>3812</v>
      </c>
      <c r="Y10">
        <v>0.09</v>
      </c>
      <c r="Z10">
        <v>-0.01</v>
      </c>
      <c r="AA10">
        <v>0.03</v>
      </c>
      <c r="AB10">
        <v>0.03</v>
      </c>
      <c r="AD10" s="53">
        <f>AVERAGE(Y10:AB10)</f>
        <v>3.5000000000000003E-2</v>
      </c>
      <c r="AF10" s="298">
        <f t="shared" si="1"/>
        <v>0.3</v>
      </c>
    </row>
    <row r="11" spans="2:32" x14ac:dyDescent="0.2">
      <c r="B11" s="83"/>
      <c r="C11">
        <v>3901</v>
      </c>
      <c r="D11">
        <v>0.2</v>
      </c>
      <c r="E11">
        <v>0.14000000000000001</v>
      </c>
      <c r="F11">
        <v>0.13</v>
      </c>
      <c r="G11">
        <v>0.21</v>
      </c>
      <c r="H11">
        <f>AVERAGE(D11:G11)</f>
        <v>0.17</v>
      </c>
      <c r="J11" s="86">
        <f t="shared" si="0"/>
        <v>1.7739130434782608</v>
      </c>
      <c r="L11" s="83"/>
      <c r="M11">
        <v>3901</v>
      </c>
      <c r="N11">
        <v>0.08</v>
      </c>
      <c r="O11">
        <v>0</v>
      </c>
      <c r="P11">
        <v>0.92</v>
      </c>
      <c r="Q11">
        <v>0.15</v>
      </c>
      <c r="S11">
        <v>0.28749999999999998</v>
      </c>
      <c r="U11" s="86">
        <v>1.2410071942446042</v>
      </c>
      <c r="W11" s="83"/>
      <c r="X11">
        <v>3901</v>
      </c>
      <c r="Y11">
        <v>0.15</v>
      </c>
      <c r="Z11">
        <v>0.1</v>
      </c>
      <c r="AA11">
        <v>0.06</v>
      </c>
      <c r="AB11">
        <v>0.06</v>
      </c>
      <c r="AC11">
        <v>0.04</v>
      </c>
      <c r="AD11" s="53">
        <f>AVERAGE(Y11:AC11)</f>
        <v>8.199999999999999E-2</v>
      </c>
      <c r="AF11" s="298">
        <f t="shared" si="1"/>
        <v>0.70285714285714262</v>
      </c>
    </row>
    <row r="12" spans="2:32" x14ac:dyDescent="0.2">
      <c r="B12" s="83"/>
      <c r="J12" s="86"/>
      <c r="L12" s="83"/>
      <c r="U12" s="86"/>
      <c r="W12" s="83"/>
      <c r="AD12" s="53"/>
      <c r="AF12" s="298"/>
    </row>
    <row r="13" spans="2:32" x14ac:dyDescent="0.2">
      <c r="B13" s="83" t="s">
        <v>13</v>
      </c>
      <c r="C13" t="s">
        <v>475</v>
      </c>
      <c r="J13" s="86"/>
      <c r="L13" s="83" t="s">
        <v>428</v>
      </c>
      <c r="M13" t="s">
        <v>475</v>
      </c>
      <c r="U13" s="86"/>
      <c r="W13" s="83" t="s">
        <v>428</v>
      </c>
      <c r="X13" t="s">
        <v>475</v>
      </c>
      <c r="AD13" s="53"/>
      <c r="AF13" s="298"/>
    </row>
    <row r="14" spans="2:32" x14ac:dyDescent="0.2">
      <c r="B14" s="83" t="s">
        <v>1</v>
      </c>
      <c r="C14">
        <v>1316</v>
      </c>
      <c r="D14">
        <v>0.35</v>
      </c>
      <c r="E14">
        <v>0.38</v>
      </c>
      <c r="F14">
        <v>0.2</v>
      </c>
      <c r="G14">
        <v>0.32</v>
      </c>
      <c r="H14" s="53">
        <f>AVERAGE(D14:G14)</f>
        <v>0.3125</v>
      </c>
      <c r="J14" s="86">
        <f t="shared" si="0"/>
        <v>3.2608695652173911</v>
      </c>
      <c r="L14" s="83" t="s">
        <v>1</v>
      </c>
      <c r="M14">
        <v>1316</v>
      </c>
      <c r="N14">
        <v>0.27</v>
      </c>
      <c r="O14">
        <v>0.24</v>
      </c>
      <c r="P14">
        <v>0.63</v>
      </c>
      <c r="Q14">
        <v>0.34</v>
      </c>
      <c r="S14">
        <v>0.37000000000000005</v>
      </c>
      <c r="U14" s="86">
        <v>1.5971223021582737</v>
      </c>
      <c r="W14" s="83" t="s">
        <v>1</v>
      </c>
      <c r="X14">
        <v>1316</v>
      </c>
      <c r="Y14">
        <v>0.69</v>
      </c>
      <c r="Z14">
        <v>0.51</v>
      </c>
      <c r="AA14">
        <v>0.31</v>
      </c>
      <c r="AB14">
        <v>0.39</v>
      </c>
      <c r="AC14">
        <v>0.65</v>
      </c>
      <c r="AD14" s="53">
        <f>AVERAGE(Y14:AB14)</f>
        <v>0.47499999999999998</v>
      </c>
      <c r="AE14" s="53">
        <f>AVERAGE(AD14:AD16)</f>
        <v>0.36216666666666669</v>
      </c>
      <c r="AF14" s="298">
        <f t="shared" si="1"/>
        <v>4.0714285714285703</v>
      </c>
    </row>
    <row r="15" spans="2:32" x14ac:dyDescent="0.2">
      <c r="B15" s="83"/>
      <c r="C15">
        <v>1407</v>
      </c>
      <c r="D15">
        <v>0.33</v>
      </c>
      <c r="E15">
        <v>0.19</v>
      </c>
      <c r="F15">
        <v>0.25</v>
      </c>
      <c r="G15">
        <v>0.36</v>
      </c>
      <c r="H15" s="53">
        <f>AVERAGE(D15:G15)</f>
        <v>0.28249999999999997</v>
      </c>
      <c r="J15" s="86">
        <f t="shared" si="0"/>
        <v>2.9478260869565212</v>
      </c>
      <c r="L15" s="83"/>
      <c r="M15">
        <v>1407</v>
      </c>
      <c r="N15">
        <v>0.38</v>
      </c>
      <c r="O15">
        <v>0.13</v>
      </c>
      <c r="P15">
        <v>0.36</v>
      </c>
      <c r="Q15">
        <v>0.57999999999999996</v>
      </c>
      <c r="S15">
        <v>0.36249999999999999</v>
      </c>
      <c r="U15" s="86">
        <v>1.564748201438849</v>
      </c>
      <c r="W15" s="83"/>
      <c r="X15">
        <v>1407</v>
      </c>
      <c r="Y15">
        <v>0.37</v>
      </c>
      <c r="Z15">
        <v>0.14000000000000001</v>
      </c>
      <c r="AA15">
        <v>0.49</v>
      </c>
      <c r="AB15">
        <v>0.35</v>
      </c>
      <c r="AC15">
        <v>0.39</v>
      </c>
      <c r="AD15" s="53">
        <f>AVERAGE(Y15:AB15)</f>
        <v>0.33750000000000002</v>
      </c>
      <c r="AF15" s="298">
        <f t="shared" si="1"/>
        <v>2.8928571428571428</v>
      </c>
    </row>
    <row r="16" spans="2:32" x14ac:dyDescent="0.2">
      <c r="B16" s="83"/>
      <c r="C16">
        <v>1289</v>
      </c>
      <c r="D16">
        <v>0.67</v>
      </c>
      <c r="E16">
        <v>0.61</v>
      </c>
      <c r="F16">
        <v>0.24</v>
      </c>
      <c r="G16">
        <v>0.54</v>
      </c>
      <c r="H16" s="53">
        <f>AVERAGE(D16:G16)</f>
        <v>0.51500000000000001</v>
      </c>
      <c r="J16" s="86">
        <f t="shared" si="0"/>
        <v>5.3739130434782609</v>
      </c>
      <c r="L16" s="83"/>
      <c r="M16">
        <v>1289</v>
      </c>
      <c r="N16">
        <v>0.57999999999999996</v>
      </c>
      <c r="O16">
        <v>0.41</v>
      </c>
      <c r="P16">
        <v>0.51</v>
      </c>
      <c r="Q16">
        <v>0.52</v>
      </c>
      <c r="R16">
        <v>0.48</v>
      </c>
      <c r="S16">
        <v>0.505</v>
      </c>
      <c r="U16" s="86">
        <v>2.1798561151079139</v>
      </c>
      <c r="W16" s="83"/>
      <c r="X16">
        <v>1289</v>
      </c>
      <c r="Y16">
        <v>0.18</v>
      </c>
      <c r="Z16">
        <v>0.24</v>
      </c>
      <c r="AA16">
        <v>0.35</v>
      </c>
      <c r="AB16">
        <v>0.26</v>
      </c>
      <c r="AC16">
        <v>0.34</v>
      </c>
      <c r="AD16" s="53">
        <f>AVERAGE(Y16:AC16)</f>
        <v>0.27400000000000002</v>
      </c>
      <c r="AF16" s="298">
        <f t="shared" si="1"/>
        <v>2.3485714285714283</v>
      </c>
    </row>
    <row r="17" spans="2:32" x14ac:dyDescent="0.2">
      <c r="B17" s="83"/>
      <c r="J17" s="86"/>
      <c r="L17" s="83"/>
      <c r="U17" s="86"/>
      <c r="W17" s="83"/>
      <c r="AD17" s="53"/>
      <c r="AF17" s="298"/>
    </row>
    <row r="18" spans="2:32" x14ac:dyDescent="0.2">
      <c r="B18" s="83" t="s">
        <v>207</v>
      </c>
      <c r="C18">
        <v>1403</v>
      </c>
      <c r="D18">
        <v>0.64</v>
      </c>
      <c r="E18">
        <v>0.51</v>
      </c>
      <c r="F18">
        <v>0.39</v>
      </c>
      <c r="G18">
        <v>0.51</v>
      </c>
      <c r="H18">
        <f>AVERAGE(D18:G18)</f>
        <v>0.51249999999999996</v>
      </c>
      <c r="J18" s="86">
        <f t="shared" si="0"/>
        <v>5.3478260869565206</v>
      </c>
      <c r="L18" s="83" t="s">
        <v>207</v>
      </c>
      <c r="M18">
        <v>1403</v>
      </c>
      <c r="N18">
        <v>0.91</v>
      </c>
      <c r="O18">
        <v>0.82</v>
      </c>
      <c r="P18">
        <v>0.51</v>
      </c>
      <c r="Q18">
        <v>0.78</v>
      </c>
      <c r="S18">
        <v>0.75500000000000012</v>
      </c>
      <c r="U18" s="86">
        <v>3.2589928057553963</v>
      </c>
      <c r="W18" s="83" t="s">
        <v>207</v>
      </c>
      <c r="X18">
        <v>1303</v>
      </c>
      <c r="Y18">
        <v>0.26</v>
      </c>
      <c r="Z18">
        <v>0.28000000000000003</v>
      </c>
      <c r="AA18">
        <v>0.71</v>
      </c>
      <c r="AB18">
        <v>0.69</v>
      </c>
      <c r="AC18">
        <v>0.75</v>
      </c>
      <c r="AD18" s="53">
        <f t="shared" ref="AD18:AD19" si="2">AVERAGE(Y18:AC18)</f>
        <v>0.53800000000000003</v>
      </c>
      <c r="AE18" s="53">
        <f>AVERAGE(AD18:AD20)</f>
        <v>0.45866666666666661</v>
      </c>
      <c r="AF18" s="298">
        <f t="shared" si="1"/>
        <v>4.6114285714285712</v>
      </c>
    </row>
    <row r="19" spans="2:32" x14ac:dyDescent="0.2">
      <c r="B19" s="83"/>
      <c r="C19">
        <v>1303</v>
      </c>
      <c r="D19">
        <v>0.77</v>
      </c>
      <c r="E19">
        <v>0.62</v>
      </c>
      <c r="F19">
        <v>0.46</v>
      </c>
      <c r="G19">
        <v>0.84</v>
      </c>
      <c r="H19">
        <f>AVERAGE(D19:G19)</f>
        <v>0.67249999999999999</v>
      </c>
      <c r="J19" s="86">
        <f t="shared" si="0"/>
        <v>7.0173913043478251</v>
      </c>
      <c r="L19" s="83"/>
      <c r="M19">
        <v>1303</v>
      </c>
      <c r="N19">
        <v>0.71</v>
      </c>
      <c r="O19">
        <v>0.52</v>
      </c>
      <c r="P19">
        <v>0.69</v>
      </c>
      <c r="Q19">
        <v>0.56999999999999995</v>
      </c>
      <c r="S19">
        <v>0.62249999999999994</v>
      </c>
      <c r="U19" s="86">
        <v>2.6870503597122299</v>
      </c>
      <c r="W19" s="83"/>
      <c r="X19">
        <v>1403</v>
      </c>
      <c r="Y19">
        <v>0.72</v>
      </c>
      <c r="Z19">
        <v>0.28999999999999998</v>
      </c>
      <c r="AA19">
        <v>0.43</v>
      </c>
      <c r="AB19">
        <v>0.53</v>
      </c>
      <c r="AC19">
        <v>0.28999999999999998</v>
      </c>
      <c r="AD19" s="53">
        <f t="shared" si="2"/>
        <v>0.45199999999999996</v>
      </c>
      <c r="AF19" s="298">
        <f t="shared" si="1"/>
        <v>3.8742857142857132</v>
      </c>
    </row>
    <row r="20" spans="2:32" x14ac:dyDescent="0.2">
      <c r="B20" s="83"/>
      <c r="C20">
        <v>1314</v>
      </c>
      <c r="D20">
        <v>0.36</v>
      </c>
      <c r="E20">
        <v>0.61</v>
      </c>
      <c r="F20">
        <v>0.65</v>
      </c>
      <c r="G20">
        <v>0.77</v>
      </c>
      <c r="H20">
        <f>AVERAGE(D20:G20)</f>
        <v>0.59750000000000003</v>
      </c>
      <c r="J20" s="86">
        <f t="shared" si="0"/>
        <v>6.2347826086956522</v>
      </c>
      <c r="L20" s="83"/>
      <c r="M20">
        <v>1314</v>
      </c>
      <c r="N20">
        <v>0.28000000000000003</v>
      </c>
      <c r="O20">
        <v>0.59</v>
      </c>
      <c r="P20">
        <v>0.49</v>
      </c>
      <c r="Q20">
        <v>0.39</v>
      </c>
      <c r="S20">
        <v>0.4375</v>
      </c>
      <c r="U20" s="86">
        <v>1.8884892086330936</v>
      </c>
      <c r="W20" s="83"/>
      <c r="X20">
        <v>1314</v>
      </c>
      <c r="Y20">
        <v>0.15</v>
      </c>
      <c r="Z20">
        <v>0.24</v>
      </c>
      <c r="AA20">
        <v>0.56999999999999995</v>
      </c>
      <c r="AB20">
        <v>0.45</v>
      </c>
      <c r="AC20">
        <v>0.52</v>
      </c>
      <c r="AD20" s="53">
        <f>AVERAGE(Y20:AC20)</f>
        <v>0.38600000000000001</v>
      </c>
      <c r="AF20" s="298">
        <f t="shared" si="1"/>
        <v>3.3085714285714283</v>
      </c>
    </row>
    <row r="21" spans="2:32" x14ac:dyDescent="0.2">
      <c r="B21" s="83"/>
      <c r="J21" s="86"/>
      <c r="L21" s="83"/>
      <c r="U21" s="86"/>
      <c r="W21" s="83"/>
      <c r="AD21" s="53"/>
      <c r="AF21" s="298"/>
    </row>
    <row r="22" spans="2:32" x14ac:dyDescent="0.2">
      <c r="B22" s="83" t="s">
        <v>0</v>
      </c>
      <c r="C22" t="s">
        <v>475</v>
      </c>
      <c r="J22" s="86"/>
      <c r="L22" s="83" t="s">
        <v>0</v>
      </c>
      <c r="M22" t="s">
        <v>475</v>
      </c>
      <c r="U22" s="86"/>
      <c r="W22" s="83" t="s">
        <v>0</v>
      </c>
      <c r="X22" t="s">
        <v>475</v>
      </c>
      <c r="AD22" s="53"/>
      <c r="AF22" s="298"/>
    </row>
    <row r="23" spans="2:32" x14ac:dyDescent="0.2">
      <c r="B23" s="83" t="s">
        <v>1</v>
      </c>
      <c r="C23">
        <v>1362</v>
      </c>
      <c r="D23">
        <v>0.32</v>
      </c>
      <c r="E23">
        <v>0.24</v>
      </c>
      <c r="F23">
        <v>0.51</v>
      </c>
      <c r="G23">
        <v>0.45</v>
      </c>
      <c r="H23">
        <f>AVERAGE(D24:G24)</f>
        <v>0.54500000000000004</v>
      </c>
      <c r="J23" s="86">
        <f t="shared" si="0"/>
        <v>5.6869565217391305</v>
      </c>
      <c r="L23" s="83" t="s">
        <v>1</v>
      </c>
      <c r="M23">
        <v>1362</v>
      </c>
      <c r="N23">
        <v>0.72</v>
      </c>
      <c r="O23">
        <v>0.16</v>
      </c>
      <c r="P23">
        <v>0.57999999999999996</v>
      </c>
      <c r="Q23">
        <v>0.03</v>
      </c>
      <c r="S23">
        <v>0.3725</v>
      </c>
      <c r="U23" s="86">
        <v>1.6079136690647482</v>
      </c>
      <c r="W23" s="83" t="s">
        <v>1</v>
      </c>
      <c r="X23">
        <v>1362</v>
      </c>
      <c r="Y23">
        <v>0.18</v>
      </c>
      <c r="Z23">
        <v>0.33</v>
      </c>
      <c r="AA23">
        <v>0.22</v>
      </c>
      <c r="AB23">
        <v>0.37</v>
      </c>
      <c r="AC23">
        <v>0.44</v>
      </c>
      <c r="AD23" s="53">
        <f>AVERAGE(Y24:AB24)</f>
        <v>0.43</v>
      </c>
      <c r="AE23" s="53">
        <f>AVERAGE(AD23:AD25)</f>
        <v>0.3955555555555556</v>
      </c>
      <c r="AF23" s="298">
        <f t="shared" si="1"/>
        <v>3.6857142857142851</v>
      </c>
    </row>
    <row r="24" spans="2:32" x14ac:dyDescent="0.2">
      <c r="B24" s="83"/>
      <c r="C24">
        <v>1368</v>
      </c>
      <c r="D24">
        <v>0.52</v>
      </c>
      <c r="E24">
        <v>0.71</v>
      </c>
      <c r="F24">
        <v>0.31</v>
      </c>
      <c r="G24">
        <v>0.64</v>
      </c>
      <c r="H24">
        <f>AVERAGE(D24:G24)</f>
        <v>0.54500000000000004</v>
      </c>
      <c r="J24" s="86">
        <f t="shared" si="0"/>
        <v>5.6869565217391305</v>
      </c>
      <c r="L24" s="83"/>
      <c r="M24">
        <v>1370</v>
      </c>
      <c r="N24">
        <v>0.39</v>
      </c>
      <c r="O24">
        <v>0.54</v>
      </c>
      <c r="P24">
        <v>0.47</v>
      </c>
      <c r="Q24">
        <v>0.18</v>
      </c>
      <c r="S24">
        <v>0.39499999999999996</v>
      </c>
      <c r="U24" s="86">
        <v>1.7050359712230214</v>
      </c>
      <c r="W24" s="83"/>
      <c r="X24">
        <v>1368</v>
      </c>
      <c r="Y24">
        <v>0.47</v>
      </c>
      <c r="Z24">
        <v>0.36</v>
      </c>
      <c r="AA24">
        <v>0.44</v>
      </c>
      <c r="AB24">
        <v>0.45</v>
      </c>
      <c r="AC24">
        <v>0.63</v>
      </c>
      <c r="AD24" s="53">
        <f>AVERAGE(Y24:AC24)</f>
        <v>0.47000000000000003</v>
      </c>
      <c r="AF24" s="298">
        <f t="shared" si="1"/>
        <v>4.0285714285714285</v>
      </c>
    </row>
    <row r="25" spans="2:32" x14ac:dyDescent="0.2">
      <c r="B25" s="83"/>
      <c r="C25">
        <v>1370</v>
      </c>
      <c r="D25">
        <v>0.27</v>
      </c>
      <c r="E25">
        <v>0.28999999999999998</v>
      </c>
      <c r="F25">
        <v>0.52</v>
      </c>
      <c r="G25">
        <v>0.64</v>
      </c>
      <c r="H25">
        <f>AVERAGE(D25:G25)</f>
        <v>0.43000000000000005</v>
      </c>
      <c r="J25" s="86">
        <f t="shared" si="0"/>
        <v>4.4869565217391303</v>
      </c>
      <c r="L25" s="83"/>
      <c r="M25">
        <v>1366</v>
      </c>
      <c r="N25">
        <v>0.1</v>
      </c>
      <c r="O25">
        <v>0.47</v>
      </c>
      <c r="P25">
        <v>0.47</v>
      </c>
      <c r="Q25">
        <v>0.41</v>
      </c>
      <c r="S25">
        <v>0.36249999999999999</v>
      </c>
      <c r="U25" s="86">
        <v>1.564748201438849</v>
      </c>
      <c r="W25" s="83"/>
      <c r="X25">
        <v>1370</v>
      </c>
      <c r="Y25">
        <v>0.15</v>
      </c>
      <c r="Z25">
        <v>0.14000000000000001</v>
      </c>
      <c r="AA25">
        <v>0.23</v>
      </c>
      <c r="AB25">
        <v>0.27</v>
      </c>
      <c r="AC25">
        <v>0.36</v>
      </c>
      <c r="AD25" s="53">
        <f>AVERAGE(AA25:AC25)</f>
        <v>0.28666666666666668</v>
      </c>
      <c r="AF25" s="298">
        <f t="shared" si="1"/>
        <v>2.4571428571428569</v>
      </c>
    </row>
    <row r="26" spans="2:32" x14ac:dyDescent="0.2">
      <c r="B26" s="83"/>
      <c r="J26" s="86"/>
      <c r="L26" s="83"/>
      <c r="U26" s="86"/>
      <c r="W26" s="83"/>
      <c r="AD26" s="53"/>
      <c r="AF26" s="298"/>
    </row>
    <row r="27" spans="2:32" x14ac:dyDescent="0.2">
      <c r="B27" s="83" t="s">
        <v>207</v>
      </c>
      <c r="C27">
        <v>1398</v>
      </c>
      <c r="D27">
        <v>0.27</v>
      </c>
      <c r="E27">
        <v>0.15</v>
      </c>
      <c r="F27">
        <v>0.18</v>
      </c>
      <c r="G27">
        <v>0.49</v>
      </c>
      <c r="H27">
        <f>AVERAGE(D27:G27)</f>
        <v>0.27250000000000002</v>
      </c>
      <c r="J27" s="86">
        <f t="shared" si="0"/>
        <v>2.8434782608695652</v>
      </c>
      <c r="L27" s="83" t="s">
        <v>207</v>
      </c>
      <c r="M27">
        <v>1398</v>
      </c>
      <c r="N27">
        <v>0.89</v>
      </c>
      <c r="O27">
        <v>0.33</v>
      </c>
      <c r="P27">
        <v>0.59</v>
      </c>
      <c r="Q27">
        <v>0.54</v>
      </c>
      <c r="S27">
        <v>0.58750000000000002</v>
      </c>
      <c r="U27" s="86">
        <v>2.535971223021583</v>
      </c>
      <c r="W27" s="83" t="s">
        <v>207</v>
      </c>
      <c r="X27">
        <v>1398</v>
      </c>
      <c r="Y27">
        <v>0.24</v>
      </c>
      <c r="Z27">
        <v>0.34</v>
      </c>
      <c r="AA27">
        <v>0.09</v>
      </c>
      <c r="AB27">
        <v>0.44</v>
      </c>
      <c r="AC27">
        <v>0.26</v>
      </c>
      <c r="AD27" s="53">
        <f>AVERAGE(Y27:AC27)</f>
        <v>0.27400000000000002</v>
      </c>
      <c r="AE27" s="53">
        <f>AVERAGE(AD27:AD29)</f>
        <v>0.21706666666666666</v>
      </c>
      <c r="AF27" s="298">
        <f t="shared" si="1"/>
        <v>2.3485714285714283</v>
      </c>
    </row>
    <row r="28" spans="2:32" x14ac:dyDescent="0.2">
      <c r="B28" s="83"/>
      <c r="C28">
        <v>1371</v>
      </c>
      <c r="D28">
        <v>0.14000000000000001</v>
      </c>
      <c r="E28">
        <v>0.3</v>
      </c>
      <c r="F28">
        <v>0.21</v>
      </c>
      <c r="G28">
        <v>0.17</v>
      </c>
      <c r="H28">
        <f>AVERAGE(D28:G28)</f>
        <v>0.20500000000000002</v>
      </c>
      <c r="J28" s="86">
        <f t="shared" si="0"/>
        <v>2.1391304347826088</v>
      </c>
      <c r="L28" s="83"/>
      <c r="M28">
        <v>1371</v>
      </c>
      <c r="N28">
        <v>0.36</v>
      </c>
      <c r="O28">
        <v>0.53</v>
      </c>
      <c r="P28">
        <v>0.41</v>
      </c>
      <c r="Q28">
        <v>0.61</v>
      </c>
      <c r="S28">
        <v>0.47750000000000004</v>
      </c>
      <c r="U28" s="86">
        <v>2.0611510791366907</v>
      </c>
      <c r="W28" s="83"/>
      <c r="X28">
        <v>1371</v>
      </c>
      <c r="Y28">
        <v>0.17</v>
      </c>
      <c r="Z28">
        <v>0.23</v>
      </c>
      <c r="AA28">
        <v>0.05</v>
      </c>
      <c r="AB28">
        <v>0.17899999999999999</v>
      </c>
      <c r="AC28">
        <v>0.16700000000000001</v>
      </c>
      <c r="AD28" s="53">
        <f>AVERAGE(Y28:AC28)</f>
        <v>0.15920000000000001</v>
      </c>
      <c r="AF28" s="298">
        <f t="shared" si="1"/>
        <v>1.3645714285714285</v>
      </c>
    </row>
    <row r="29" spans="2:32" ht="17" thickBot="1" x14ac:dyDescent="0.25">
      <c r="B29" s="89"/>
      <c r="C29" s="90">
        <v>1359</v>
      </c>
      <c r="D29" s="90">
        <v>0.1</v>
      </c>
      <c r="E29" s="90">
        <v>0.33</v>
      </c>
      <c r="F29" s="90">
        <v>0.28999999999999998</v>
      </c>
      <c r="G29" s="90">
        <v>0.54</v>
      </c>
      <c r="H29" s="90">
        <f>AVERAGE(D29:G29)</f>
        <v>0.315</v>
      </c>
      <c r="I29" s="90"/>
      <c r="J29" s="93">
        <f t="shared" si="0"/>
        <v>3.2869565217391301</v>
      </c>
      <c r="L29" s="89"/>
      <c r="M29" s="90">
        <v>1369</v>
      </c>
      <c r="N29" s="90">
        <v>0.47</v>
      </c>
      <c r="O29" s="90">
        <v>0.24</v>
      </c>
      <c r="P29" s="90">
        <v>0.13</v>
      </c>
      <c r="Q29" s="90">
        <v>0.74</v>
      </c>
      <c r="R29" s="90"/>
      <c r="S29" s="90">
        <v>0.39500000000000002</v>
      </c>
      <c r="T29" s="90"/>
      <c r="U29" s="93">
        <v>1.7050359712230216</v>
      </c>
      <c r="W29" s="89"/>
      <c r="X29" s="90">
        <v>1369</v>
      </c>
      <c r="Y29" s="90">
        <v>0.22</v>
      </c>
      <c r="Z29" s="90">
        <v>0.18</v>
      </c>
      <c r="AA29" s="90">
        <v>0.02</v>
      </c>
      <c r="AB29" s="90">
        <v>0.59</v>
      </c>
      <c r="AC29" s="90">
        <v>0.08</v>
      </c>
      <c r="AD29" s="91">
        <f>AVERAGE(Y29:AC29)</f>
        <v>0.21800000000000003</v>
      </c>
      <c r="AE29" s="90"/>
      <c r="AF29" s="300">
        <f t="shared" si="1"/>
        <v>1.8685714285714285</v>
      </c>
    </row>
  </sheetData>
  <mergeCells count="1">
    <mergeCell ref="Y3:AC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09B1-C7F6-E944-8AA8-13C2F0CEE2E1}">
  <dimension ref="B1:U104"/>
  <sheetViews>
    <sheetView workbookViewId="0">
      <selection activeCell="V28" sqref="V28"/>
    </sheetView>
  </sheetViews>
  <sheetFormatPr baseColWidth="10" defaultRowHeight="16" x14ac:dyDescent="0.2"/>
  <cols>
    <col min="13" max="21" width="10.83203125" style="1"/>
  </cols>
  <sheetData>
    <row r="1" spans="2:11" ht="17" thickBot="1" x14ac:dyDescent="0.25">
      <c r="B1" t="s">
        <v>489</v>
      </c>
    </row>
    <row r="2" spans="2:11" ht="17" thickBot="1" x14ac:dyDescent="0.25">
      <c r="B2" s="152" t="s">
        <v>404</v>
      </c>
      <c r="C2" s="147" t="s">
        <v>405</v>
      </c>
      <c r="D2" s="147" t="s">
        <v>488</v>
      </c>
      <c r="E2" s="147" t="s">
        <v>407</v>
      </c>
      <c r="F2" s="147" t="s">
        <v>408</v>
      </c>
      <c r="G2" s="147" t="s">
        <v>409</v>
      </c>
      <c r="H2" s="147" t="s">
        <v>410</v>
      </c>
      <c r="I2" s="147" t="s">
        <v>215</v>
      </c>
      <c r="J2" s="152" t="s">
        <v>372</v>
      </c>
      <c r="K2" s="148" t="s">
        <v>415</v>
      </c>
    </row>
    <row r="3" spans="2:11" x14ac:dyDescent="0.2">
      <c r="B3" s="371" t="s">
        <v>259</v>
      </c>
      <c r="C3" s="242" t="s">
        <v>315</v>
      </c>
      <c r="D3" s="243">
        <v>26.010319847638701</v>
      </c>
      <c r="E3" s="243">
        <v>12.995533126043901</v>
      </c>
      <c r="F3" s="243">
        <f>D3-E3</f>
        <v>13.014786721594801</v>
      </c>
      <c r="G3" s="243"/>
      <c r="H3" s="243">
        <f>F3-$G$5</f>
        <v>6.9625871642433168E-2</v>
      </c>
      <c r="I3" s="243">
        <f>2^(-H3)</f>
        <v>0.95288507389607868</v>
      </c>
      <c r="J3" s="259">
        <f>AVERAGE(I3:I5)</f>
        <v>1.0006442619155913</v>
      </c>
      <c r="K3" s="199">
        <f>I3/$J$3</f>
        <v>0.95227156159564197</v>
      </c>
    </row>
    <row r="4" spans="2:11" x14ac:dyDescent="0.2">
      <c r="B4" s="369"/>
      <c r="C4" s="245" t="s">
        <v>315</v>
      </c>
      <c r="D4" s="257">
        <v>24.4133932820314</v>
      </c>
      <c r="E4" s="257">
        <v>11.5231903417654</v>
      </c>
      <c r="F4" s="257">
        <f t="shared" ref="F4:F20" si="0">D4-E4</f>
        <v>12.890202940266001</v>
      </c>
      <c r="G4" s="257"/>
      <c r="H4" s="257">
        <f t="shared" ref="H4:H20" si="1">F4-$G$5</f>
        <v>-5.4957909686367046E-2</v>
      </c>
      <c r="I4" s="257">
        <f t="shared" ref="I4:I20" si="2">2^(-H4)</f>
        <v>1.0388287952516821</v>
      </c>
      <c r="J4" s="83"/>
      <c r="K4" s="196">
        <f t="shared" ref="K4:K20" si="3">I4/$J$3</f>
        <v>1.038159948334678</v>
      </c>
    </row>
    <row r="5" spans="2:11" ht="17" thickBot="1" x14ac:dyDescent="0.25">
      <c r="B5" s="370"/>
      <c r="C5" s="247" t="s">
        <v>315</v>
      </c>
      <c r="D5" s="248">
        <v>26.119995716138501</v>
      </c>
      <c r="E5" s="248">
        <v>13.189502828142199</v>
      </c>
      <c r="F5" s="248">
        <f t="shared" si="0"/>
        <v>12.930492887996301</v>
      </c>
      <c r="G5" s="248">
        <f>AVERAGE(F3:F5)</f>
        <v>12.945160849952368</v>
      </c>
      <c r="H5" s="248">
        <f t="shared" si="1"/>
        <v>-1.4667961956066122E-2</v>
      </c>
      <c r="I5" s="248">
        <f t="shared" si="2"/>
        <v>1.0102189165990132</v>
      </c>
      <c r="J5" s="89"/>
      <c r="K5" s="201">
        <f t="shared" si="3"/>
        <v>1.0095684900696802</v>
      </c>
    </row>
    <row r="6" spans="2:11" x14ac:dyDescent="0.2">
      <c r="B6" s="371" t="s">
        <v>259</v>
      </c>
      <c r="C6" s="242" t="s">
        <v>222</v>
      </c>
      <c r="D6" s="243">
        <v>31.9272805423169</v>
      </c>
      <c r="E6" s="243">
        <v>20.306363173522701</v>
      </c>
      <c r="F6" s="243">
        <f t="shared" si="0"/>
        <v>11.620917368794199</v>
      </c>
      <c r="G6" s="242"/>
      <c r="H6" s="243">
        <f t="shared" si="1"/>
        <v>-1.3242434811581685</v>
      </c>
      <c r="I6" s="243">
        <f t="shared" si="2"/>
        <v>2.5040154800308057</v>
      </c>
      <c r="J6" s="152"/>
      <c r="K6" s="199">
        <f t="shared" si="3"/>
        <v>2.5024032769020468</v>
      </c>
    </row>
    <row r="7" spans="2:11" x14ac:dyDescent="0.2">
      <c r="B7" s="369"/>
      <c r="C7" s="245" t="s">
        <v>222</v>
      </c>
      <c r="D7" s="257">
        <v>23.035283116594801</v>
      </c>
      <c r="E7" s="257">
        <v>11.571576964082899</v>
      </c>
      <c r="F7" s="257">
        <f t="shared" si="0"/>
        <v>11.463706152511902</v>
      </c>
      <c r="G7" s="245"/>
      <c r="H7" s="257">
        <f t="shared" si="1"/>
        <v>-1.4814546974404657</v>
      </c>
      <c r="I7" s="257">
        <f t="shared" si="2"/>
        <v>2.7923014455003905</v>
      </c>
      <c r="J7" s="83"/>
      <c r="K7" s="196">
        <f t="shared" si="3"/>
        <v>2.7905036302860777</v>
      </c>
    </row>
    <row r="8" spans="2:11" ht="17" thickBot="1" x14ac:dyDescent="0.25">
      <c r="B8" s="370"/>
      <c r="C8" s="90" t="s">
        <v>222</v>
      </c>
      <c r="D8" s="255">
        <v>23.329442529013001</v>
      </c>
      <c r="E8" s="255">
        <v>12.590734344305901</v>
      </c>
      <c r="F8" s="248">
        <f t="shared" si="0"/>
        <v>10.7387081847071</v>
      </c>
      <c r="G8" s="255"/>
      <c r="H8" s="248">
        <f t="shared" si="1"/>
        <v>-2.2064526652452674</v>
      </c>
      <c r="I8" s="248">
        <f t="shared" si="2"/>
        <v>4.6153903347412513</v>
      </c>
      <c r="J8" s="89"/>
      <c r="K8" s="201">
        <f t="shared" si="3"/>
        <v>4.6124187290153866</v>
      </c>
    </row>
    <row r="9" spans="2:11" x14ac:dyDescent="0.2">
      <c r="B9" s="371" t="s">
        <v>259</v>
      </c>
      <c r="C9" s="245" t="s">
        <v>376</v>
      </c>
      <c r="D9" s="257">
        <v>25.871958006283499</v>
      </c>
      <c r="E9" s="257">
        <v>12.054007243565</v>
      </c>
      <c r="F9" s="257">
        <f t="shared" si="0"/>
        <v>13.8179507627185</v>
      </c>
      <c r="G9" s="245"/>
      <c r="H9" s="257">
        <f t="shared" si="1"/>
        <v>0.87278991276613205</v>
      </c>
      <c r="I9" s="257">
        <f t="shared" si="2"/>
        <v>0.54608978942840003</v>
      </c>
      <c r="J9" s="83"/>
      <c r="K9" s="196">
        <f t="shared" si="3"/>
        <v>0.5457381910959932</v>
      </c>
    </row>
    <row r="10" spans="2:11" x14ac:dyDescent="0.2">
      <c r="B10" s="369"/>
      <c r="C10" s="245" t="s">
        <v>412</v>
      </c>
      <c r="D10" s="257">
        <v>26.066704343052699</v>
      </c>
      <c r="E10" s="257">
        <v>12.306400374772799</v>
      </c>
      <c r="F10" s="257">
        <f t="shared" si="0"/>
        <v>13.760303968279899</v>
      </c>
      <c r="G10" s="245"/>
      <c r="H10" s="257">
        <f t="shared" si="1"/>
        <v>0.81514311832753172</v>
      </c>
      <c r="I10" s="257">
        <f t="shared" si="2"/>
        <v>0.56835210211902432</v>
      </c>
      <c r="J10" s="83"/>
      <c r="K10" s="196">
        <f t="shared" si="3"/>
        <v>0.56798617026094267</v>
      </c>
    </row>
    <row r="11" spans="2:11" ht="17" thickBot="1" x14ac:dyDescent="0.25">
      <c r="B11" s="370"/>
      <c r="C11" s="245" t="s">
        <v>413</v>
      </c>
      <c r="D11" s="257">
        <v>33.174881938274403</v>
      </c>
      <c r="E11" s="257">
        <v>18.630018335273402</v>
      </c>
      <c r="F11" s="257">
        <f t="shared" si="0"/>
        <v>14.544863603001001</v>
      </c>
      <c r="G11" s="245"/>
      <c r="H11" s="257">
        <f t="shared" si="1"/>
        <v>1.5997027530486339</v>
      </c>
      <c r="I11" s="257">
        <f t="shared" si="2"/>
        <v>0.32994495119093198</v>
      </c>
      <c r="J11" s="83"/>
      <c r="K11" s="196">
        <f t="shared" si="3"/>
        <v>0.32973251708784024</v>
      </c>
    </row>
    <row r="12" spans="2:11" x14ac:dyDescent="0.2">
      <c r="B12" s="371" t="s">
        <v>259</v>
      </c>
      <c r="C12" s="242" t="s">
        <v>383</v>
      </c>
      <c r="D12" s="243">
        <v>23.935228525400301</v>
      </c>
      <c r="E12" s="243">
        <v>11.559773692533399</v>
      </c>
      <c r="F12" s="243">
        <f t="shared" si="0"/>
        <v>12.375454832866902</v>
      </c>
      <c r="G12" s="242"/>
      <c r="H12" s="243">
        <f t="shared" si="1"/>
        <v>-0.56970601708546553</v>
      </c>
      <c r="I12" s="243">
        <f t="shared" si="2"/>
        <v>1.4842210949909025</v>
      </c>
      <c r="J12" s="152"/>
      <c r="K12" s="199">
        <f t="shared" si="3"/>
        <v>1.4832654835291534</v>
      </c>
    </row>
    <row r="13" spans="2:11" x14ac:dyDescent="0.2">
      <c r="B13" s="369"/>
      <c r="C13" s="245" t="s">
        <v>383</v>
      </c>
      <c r="D13" s="257">
        <v>23.9405477735997</v>
      </c>
      <c r="E13" s="257">
        <v>11.508564234725901</v>
      </c>
      <c r="F13" s="257">
        <f t="shared" si="0"/>
        <v>12.4319835388738</v>
      </c>
      <c r="G13" s="245"/>
      <c r="H13" s="257">
        <f t="shared" si="1"/>
        <v>-0.51317731107856801</v>
      </c>
      <c r="I13" s="257">
        <f t="shared" si="2"/>
        <v>1.4271899003947579</v>
      </c>
      <c r="J13" s="83"/>
      <c r="K13" s="196">
        <f t="shared" si="3"/>
        <v>1.4262710083027963</v>
      </c>
    </row>
    <row r="14" spans="2:11" ht="17" thickBot="1" x14ac:dyDescent="0.25">
      <c r="B14" s="370"/>
      <c r="C14" s="247" t="s">
        <v>383</v>
      </c>
      <c r="D14" s="248">
        <v>24.526072784966999</v>
      </c>
      <c r="E14" s="248">
        <v>12.0771262293381</v>
      </c>
      <c r="F14" s="248">
        <f t="shared" si="0"/>
        <v>12.448946555628899</v>
      </c>
      <c r="G14" s="247"/>
      <c r="H14" s="248">
        <f t="shared" si="1"/>
        <v>-0.49621429432346886</v>
      </c>
      <c r="I14" s="248">
        <f t="shared" si="2"/>
        <v>1.4105074581850772</v>
      </c>
      <c r="J14" s="89"/>
      <c r="K14" s="201">
        <f t="shared" si="3"/>
        <v>1.4095993070353103</v>
      </c>
    </row>
    <row r="15" spans="2:11" x14ac:dyDescent="0.2">
      <c r="B15" s="371" t="s">
        <v>259</v>
      </c>
      <c r="C15" s="245" t="s">
        <v>223</v>
      </c>
      <c r="D15" s="257">
        <v>25.020679474150398</v>
      </c>
      <c r="E15" s="257">
        <v>14.2822744769155</v>
      </c>
      <c r="F15" s="257">
        <f t="shared" si="0"/>
        <v>10.738404997234898</v>
      </c>
      <c r="G15" s="245"/>
      <c r="H15" s="257">
        <f t="shared" si="1"/>
        <v>-2.2067558527174693</v>
      </c>
      <c r="I15" s="257">
        <f t="shared" si="2"/>
        <v>4.6163603772910449</v>
      </c>
      <c r="J15" s="83"/>
      <c r="K15" s="196">
        <f t="shared" si="3"/>
        <v>4.6133881470060887</v>
      </c>
    </row>
    <row r="16" spans="2:11" x14ac:dyDescent="0.2">
      <c r="B16" s="369"/>
      <c r="C16" s="245" t="s">
        <v>223</v>
      </c>
      <c r="D16" s="257">
        <v>23.875530071143899</v>
      </c>
      <c r="E16" s="257">
        <v>12.842451672843501</v>
      </c>
      <c r="F16" s="257">
        <f t="shared" si="0"/>
        <v>11.033078398300399</v>
      </c>
      <c r="G16" s="245"/>
      <c r="H16" s="257">
        <f t="shared" si="1"/>
        <v>-1.912082451651969</v>
      </c>
      <c r="I16" s="257">
        <f t="shared" si="2"/>
        <v>3.7635195133022856</v>
      </c>
      <c r="J16" s="83"/>
      <c r="K16" s="196">
        <f t="shared" si="3"/>
        <v>3.7610963821424028</v>
      </c>
    </row>
    <row r="17" spans="2:11" ht="17" thickBot="1" x14ac:dyDescent="0.25">
      <c r="B17" s="370"/>
      <c r="C17" s="245" t="s">
        <v>223</v>
      </c>
      <c r="D17" s="253">
        <v>24.1999508935751</v>
      </c>
      <c r="E17" s="253">
        <v>12.8321847462673</v>
      </c>
      <c r="F17" s="257">
        <f t="shared" si="0"/>
        <v>11.367766147307799</v>
      </c>
      <c r="G17" s="253"/>
      <c r="H17" s="257">
        <f t="shared" si="1"/>
        <v>-1.5773947026445683</v>
      </c>
      <c r="I17" s="257">
        <f t="shared" si="2"/>
        <v>2.9843044086713166</v>
      </c>
      <c r="J17" s="83"/>
      <c r="K17" s="196">
        <f t="shared" si="3"/>
        <v>2.9823829729041664</v>
      </c>
    </row>
    <row r="18" spans="2:11" x14ac:dyDescent="0.2">
      <c r="B18" s="371" t="s">
        <v>259</v>
      </c>
      <c r="C18" s="242" t="s">
        <v>416</v>
      </c>
      <c r="D18" s="243">
        <v>24.2264513478057</v>
      </c>
      <c r="E18" s="243">
        <v>9.66536949906207</v>
      </c>
      <c r="F18" s="243">
        <f t="shared" si="0"/>
        <v>14.56108184874363</v>
      </c>
      <c r="G18" s="242"/>
      <c r="H18" s="243">
        <f t="shared" si="1"/>
        <v>1.6159209987912622</v>
      </c>
      <c r="I18" s="243">
        <f t="shared" si="2"/>
        <v>0.32625660207010587</v>
      </c>
      <c r="J18" s="152"/>
      <c r="K18" s="199">
        <f t="shared" si="3"/>
        <v>0.32604654269993411</v>
      </c>
    </row>
    <row r="19" spans="2:11" x14ac:dyDescent="0.2">
      <c r="B19" s="369"/>
      <c r="C19" s="245" t="s">
        <v>416</v>
      </c>
      <c r="D19" s="257">
        <v>24.268935064283799</v>
      </c>
      <c r="E19" s="257">
        <v>10.027824469897601</v>
      </c>
      <c r="F19" s="257">
        <f t="shared" si="0"/>
        <v>14.241110594386198</v>
      </c>
      <c r="G19" s="245"/>
      <c r="H19" s="257">
        <f t="shared" si="1"/>
        <v>1.2959497444338304</v>
      </c>
      <c r="I19" s="257">
        <f t="shared" si="2"/>
        <v>0.40726796826568118</v>
      </c>
      <c r="J19" s="83"/>
      <c r="K19" s="196">
        <f t="shared" si="3"/>
        <v>0.40700574996155425</v>
      </c>
    </row>
    <row r="20" spans="2:11" ht="17" thickBot="1" x14ac:dyDescent="0.25">
      <c r="B20" s="370"/>
      <c r="C20" s="247" t="s">
        <v>416</v>
      </c>
      <c r="D20" s="248">
        <v>26.393834129482102</v>
      </c>
      <c r="E20" s="248">
        <v>11.571576964082899</v>
      </c>
      <c r="F20" s="248">
        <f t="shared" si="0"/>
        <v>14.822257165399202</v>
      </c>
      <c r="G20" s="247"/>
      <c r="H20" s="248">
        <f t="shared" si="1"/>
        <v>1.8770963154468348</v>
      </c>
      <c r="I20" s="248">
        <f t="shared" si="2"/>
        <v>0.27223107886806669</v>
      </c>
      <c r="J20" s="89"/>
      <c r="K20" s="201">
        <f t="shared" si="3"/>
        <v>0.27205580367484339</v>
      </c>
    </row>
    <row r="22" spans="2:11" ht="17" thickBot="1" x14ac:dyDescent="0.25">
      <c r="B22" t="s">
        <v>491</v>
      </c>
      <c r="C22" s="1"/>
      <c r="D22" s="1"/>
      <c r="E22" s="1"/>
      <c r="F22" s="1"/>
      <c r="G22" s="1"/>
      <c r="H22" s="1"/>
      <c r="I22" s="1"/>
      <c r="J22" s="1"/>
    </row>
    <row r="23" spans="2:11" ht="17" thickBot="1" x14ac:dyDescent="0.25">
      <c r="B23" s="152" t="s">
        <v>404</v>
      </c>
      <c r="C23" s="4" t="s">
        <v>405</v>
      </c>
      <c r="D23" s="5" t="s">
        <v>490</v>
      </c>
      <c r="E23" s="5" t="s">
        <v>407</v>
      </c>
      <c r="F23" s="5" t="s">
        <v>408</v>
      </c>
      <c r="G23" s="5" t="s">
        <v>409</v>
      </c>
      <c r="H23" s="5" t="s">
        <v>410</v>
      </c>
      <c r="I23" s="5" t="s">
        <v>215</v>
      </c>
      <c r="J23" s="4" t="s">
        <v>372</v>
      </c>
      <c r="K23" s="7" t="s">
        <v>415</v>
      </c>
    </row>
    <row r="24" spans="2:11" x14ac:dyDescent="0.2">
      <c r="B24" s="371" t="s">
        <v>285</v>
      </c>
      <c r="C24" s="304" t="s">
        <v>315</v>
      </c>
      <c r="D24" s="315">
        <v>31.739416717717798</v>
      </c>
      <c r="E24" s="315">
        <v>13</v>
      </c>
      <c r="F24" s="305">
        <f>D24-E24</f>
        <v>18.739416717717798</v>
      </c>
      <c r="G24" s="305"/>
      <c r="H24" s="305">
        <f t="shared" ref="H24:H41" si="4">F24-$G$26</f>
        <v>-0.38834335540976639</v>
      </c>
      <c r="I24" s="305">
        <f>2^(-H24)</f>
        <v>1.3088895446479454</v>
      </c>
      <c r="J24" s="306">
        <f>AVERAGE(I24:I26)</f>
        <v>1.0660552246685195</v>
      </c>
      <c r="K24" s="141">
        <f>I24/$J$3</f>
        <v>1.3080468198980748</v>
      </c>
    </row>
    <row r="25" spans="2:11" x14ac:dyDescent="0.2">
      <c r="B25" s="369"/>
      <c r="C25" s="307" t="s">
        <v>315</v>
      </c>
      <c r="D25" s="316">
        <v>32.207803592852997</v>
      </c>
      <c r="E25" s="316">
        <v>12.31</v>
      </c>
      <c r="F25" s="308">
        <f t="shared" ref="F25:F41" si="5">D25-E25</f>
        <v>19.897803592852995</v>
      </c>
      <c r="G25" s="308"/>
      <c r="H25" s="308">
        <f t="shared" si="4"/>
        <v>0.77004351972543006</v>
      </c>
      <c r="I25" s="308">
        <f t="shared" ref="I25:I41" si="6">2^(-H25)</f>
        <v>0.58639978526244507</v>
      </c>
      <c r="J25" s="8"/>
      <c r="K25" s="21">
        <f t="shared" ref="K25:K41" si="7">I25/$J$3</f>
        <v>0.58602223345573978</v>
      </c>
    </row>
    <row r="26" spans="2:11" ht="17" thickBot="1" x14ac:dyDescent="0.25">
      <c r="B26" s="370"/>
      <c r="C26" s="309" t="s">
        <v>315</v>
      </c>
      <c r="D26" s="317">
        <v>30.561130642946999</v>
      </c>
      <c r="E26" s="317">
        <v>11.8150707341351</v>
      </c>
      <c r="F26" s="310">
        <f t="shared" si="5"/>
        <v>18.746059908811901</v>
      </c>
      <c r="G26" s="310">
        <f>AVERAGE(F24:F26)</f>
        <v>19.127760073127565</v>
      </c>
      <c r="H26" s="310">
        <f t="shared" si="4"/>
        <v>-0.38170016431566367</v>
      </c>
      <c r="I26" s="310">
        <f t="shared" si="6"/>
        <v>1.3028763440951676</v>
      </c>
      <c r="J26" s="14"/>
      <c r="K26" s="27">
        <f t="shared" si="7"/>
        <v>1.3020374909270913</v>
      </c>
    </row>
    <row r="27" spans="2:11" x14ac:dyDescent="0.2">
      <c r="B27" s="371" t="s">
        <v>285</v>
      </c>
      <c r="C27" s="304" t="s">
        <v>222</v>
      </c>
      <c r="D27" s="305">
        <v>27.87</v>
      </c>
      <c r="E27" s="305">
        <v>11.51</v>
      </c>
      <c r="F27" s="305">
        <f t="shared" si="5"/>
        <v>16.36</v>
      </c>
      <c r="G27" s="311"/>
      <c r="H27" s="305">
        <f t="shared" si="4"/>
        <v>-2.7677600731275653</v>
      </c>
      <c r="I27" s="305">
        <f t="shared" si="6"/>
        <v>6.8104969505959065</v>
      </c>
      <c r="J27" s="4"/>
      <c r="K27" s="141">
        <f t="shared" si="7"/>
        <v>6.8061120318205566</v>
      </c>
    </row>
    <row r="28" spans="2:11" x14ac:dyDescent="0.2">
      <c r="B28" s="369"/>
      <c r="C28" s="307" t="s">
        <v>222</v>
      </c>
      <c r="D28" s="308">
        <v>30.1231537259196</v>
      </c>
      <c r="E28" s="308">
        <v>12.72</v>
      </c>
      <c r="F28" s="308">
        <f t="shared" si="5"/>
        <v>17.403153725919601</v>
      </c>
      <c r="G28" s="312"/>
      <c r="H28" s="308">
        <f t="shared" si="4"/>
        <v>-1.7246063472079634</v>
      </c>
      <c r="I28" s="308">
        <f t="shared" si="6"/>
        <v>3.3048993769708064</v>
      </c>
      <c r="J28" s="8"/>
      <c r="K28" s="21">
        <f t="shared" si="7"/>
        <v>3.3027715270600222</v>
      </c>
    </row>
    <row r="29" spans="2:11" ht="17" thickBot="1" x14ac:dyDescent="0.25">
      <c r="B29" s="370"/>
      <c r="C29" s="14" t="s">
        <v>222</v>
      </c>
      <c r="D29" s="313">
        <v>36.4668761725287</v>
      </c>
      <c r="E29" s="313">
        <v>20.306363173522701</v>
      </c>
      <c r="F29" s="310">
        <f t="shared" si="5"/>
        <v>16.160512999005999</v>
      </c>
      <c r="G29" s="313"/>
      <c r="H29" s="310">
        <f t="shared" si="4"/>
        <v>-2.9672470741215662</v>
      </c>
      <c r="I29" s="310">
        <f t="shared" si="6"/>
        <v>7.8204253327246285</v>
      </c>
      <c r="J29" s="14"/>
      <c r="K29" s="27">
        <f t="shared" si="7"/>
        <v>7.8153901744797247</v>
      </c>
    </row>
    <row r="30" spans="2:11" x14ac:dyDescent="0.2">
      <c r="B30" s="371" t="s">
        <v>285</v>
      </c>
      <c r="C30" s="304" t="s">
        <v>376</v>
      </c>
      <c r="D30" s="305">
        <v>37.198419970209997</v>
      </c>
      <c r="E30" s="305">
        <v>18.630018335273402</v>
      </c>
      <c r="F30" s="305">
        <f t="shared" si="5"/>
        <v>18.568401634936595</v>
      </c>
      <c r="G30" s="311"/>
      <c r="H30" s="305">
        <f t="shared" si="4"/>
        <v>-0.55935843819096931</v>
      </c>
      <c r="I30" s="305">
        <f t="shared" si="6"/>
        <v>1.4736137602987556</v>
      </c>
      <c r="J30" s="4"/>
      <c r="K30" s="141">
        <f t="shared" si="7"/>
        <v>1.4726649783387868</v>
      </c>
    </row>
    <row r="31" spans="2:11" x14ac:dyDescent="0.2">
      <c r="B31" s="369"/>
      <c r="C31" s="307" t="s">
        <v>412</v>
      </c>
      <c r="D31" s="308">
        <v>30.224352443409401</v>
      </c>
      <c r="E31" s="308">
        <v>12.054007243565</v>
      </c>
      <c r="F31" s="308">
        <f t="shared" si="5"/>
        <v>18.170345199844402</v>
      </c>
      <c r="G31" s="312"/>
      <c r="H31" s="308">
        <f t="shared" si="4"/>
        <v>-0.9574148732831631</v>
      </c>
      <c r="I31" s="308">
        <f t="shared" si="6"/>
        <v>1.9418272671188426</v>
      </c>
      <c r="J31" s="8"/>
      <c r="K31" s="21">
        <f t="shared" si="7"/>
        <v>1.9405770272459166</v>
      </c>
    </row>
    <row r="32" spans="2:11" ht="17" thickBot="1" x14ac:dyDescent="0.25">
      <c r="B32" s="370"/>
      <c r="C32" s="309" t="s">
        <v>413</v>
      </c>
      <c r="D32" s="310">
        <v>31.332701491422501</v>
      </c>
      <c r="E32" s="310">
        <v>11.5231903417654</v>
      </c>
      <c r="F32" s="310">
        <f t="shared" si="5"/>
        <v>19.809511149657101</v>
      </c>
      <c r="G32" s="314"/>
      <c r="H32" s="310">
        <f t="shared" si="4"/>
        <v>0.6817510765295367</v>
      </c>
      <c r="I32" s="310">
        <f t="shared" si="6"/>
        <v>0.62340815107607928</v>
      </c>
      <c r="J32" s="14"/>
      <c r="K32" s="27">
        <f t="shared" si="7"/>
        <v>0.6230067715400206</v>
      </c>
    </row>
    <row r="33" spans="2:11" x14ac:dyDescent="0.2">
      <c r="B33" s="371" t="s">
        <v>285</v>
      </c>
      <c r="C33" s="304" t="s">
        <v>383</v>
      </c>
      <c r="D33" s="305">
        <v>32.169085975546103</v>
      </c>
      <c r="E33" s="305">
        <v>11.63</v>
      </c>
      <c r="F33" s="305">
        <f t="shared" si="5"/>
        <v>20.539085975546101</v>
      </c>
      <c r="G33" s="311"/>
      <c r="H33" s="305">
        <f t="shared" si="4"/>
        <v>1.4113259024185361</v>
      </c>
      <c r="I33" s="305">
        <f t="shared" si="6"/>
        <v>0.37596599815782811</v>
      </c>
      <c r="J33" s="4"/>
      <c r="K33" s="141">
        <f t="shared" si="7"/>
        <v>0.37572393353667427</v>
      </c>
    </row>
    <row r="34" spans="2:11" x14ac:dyDescent="0.2">
      <c r="B34" s="369"/>
      <c r="C34" s="307" t="s">
        <v>383</v>
      </c>
      <c r="D34" s="308">
        <v>29.201913148451698</v>
      </c>
      <c r="E34" s="308">
        <v>11.559773692533399</v>
      </c>
      <c r="F34" s="308">
        <f t="shared" si="5"/>
        <v>17.642139455918297</v>
      </c>
      <c r="G34" s="312"/>
      <c r="H34" s="308">
        <f t="shared" si="4"/>
        <v>-1.4856206172092676</v>
      </c>
      <c r="I34" s="308">
        <f t="shared" si="6"/>
        <v>2.800376135315306</v>
      </c>
      <c r="J34" s="8"/>
      <c r="K34" s="21">
        <f t="shared" si="7"/>
        <v>2.7985731212352967</v>
      </c>
    </row>
    <row r="35" spans="2:11" ht="17" thickBot="1" x14ac:dyDescent="0.25">
      <c r="B35" s="370"/>
      <c r="C35" s="307" t="s">
        <v>383</v>
      </c>
      <c r="D35" s="308">
        <v>36.7672409964064</v>
      </c>
      <c r="E35" s="308">
        <v>16.980108257607</v>
      </c>
      <c r="F35" s="308">
        <f t="shared" si="5"/>
        <v>19.7871327387994</v>
      </c>
      <c r="G35" s="312"/>
      <c r="H35" s="308">
        <f t="shared" si="4"/>
        <v>0.65937266567183528</v>
      </c>
      <c r="I35" s="308">
        <f t="shared" si="6"/>
        <v>0.63315355447405686</v>
      </c>
      <c r="J35" s="8"/>
      <c r="K35" s="21">
        <f t="shared" si="7"/>
        <v>0.63274590038819023</v>
      </c>
    </row>
    <row r="36" spans="2:11" x14ac:dyDescent="0.2">
      <c r="B36" s="371" t="s">
        <v>285</v>
      </c>
      <c r="C36" s="304" t="s">
        <v>223</v>
      </c>
      <c r="D36" s="305">
        <v>33.194489968826097</v>
      </c>
      <c r="E36" s="305">
        <v>14.2822744769155</v>
      </c>
      <c r="F36" s="305">
        <f t="shared" si="5"/>
        <v>18.912215491910597</v>
      </c>
      <c r="G36" s="311"/>
      <c r="H36" s="305">
        <f t="shared" si="4"/>
        <v>-0.2155445812169674</v>
      </c>
      <c r="I36" s="305">
        <f t="shared" si="6"/>
        <v>1.1611421337217083</v>
      </c>
      <c r="J36" s="4"/>
      <c r="K36" s="141">
        <f t="shared" si="7"/>
        <v>1.1603945357152867</v>
      </c>
    </row>
    <row r="37" spans="2:11" x14ac:dyDescent="0.2">
      <c r="B37" s="369"/>
      <c r="C37" s="307" t="s">
        <v>223</v>
      </c>
      <c r="D37" s="308">
        <v>31.475653812302799</v>
      </c>
      <c r="E37" s="308">
        <v>12.8321847462673</v>
      </c>
      <c r="F37" s="308">
        <f t="shared" si="5"/>
        <v>18.6434690660355</v>
      </c>
      <c r="G37" s="312"/>
      <c r="H37" s="308">
        <f t="shared" si="4"/>
        <v>-0.48429100709206452</v>
      </c>
      <c r="I37" s="308">
        <f t="shared" si="6"/>
        <v>1.3988982270858381</v>
      </c>
      <c r="J37" s="8"/>
      <c r="K37" s="21">
        <f t="shared" si="7"/>
        <v>1.3979975505059572</v>
      </c>
    </row>
    <row r="38" spans="2:11" ht="17" thickBot="1" x14ac:dyDescent="0.25">
      <c r="B38" s="370"/>
      <c r="C38" s="309" t="s">
        <v>223</v>
      </c>
      <c r="D38" s="313">
        <v>31.108465880975299</v>
      </c>
      <c r="E38" s="313">
        <v>12.842451672843501</v>
      </c>
      <c r="F38" s="310">
        <f t="shared" si="5"/>
        <v>18.2660142081318</v>
      </c>
      <c r="G38" s="313"/>
      <c r="H38" s="310">
        <f t="shared" si="4"/>
        <v>-0.86174586499576478</v>
      </c>
      <c r="I38" s="310">
        <f t="shared" si="6"/>
        <v>1.8172360931812259</v>
      </c>
      <c r="J38" s="14"/>
      <c r="K38" s="27">
        <f t="shared" si="7"/>
        <v>1.8160660709754988</v>
      </c>
    </row>
    <row r="39" spans="2:11" x14ac:dyDescent="0.2">
      <c r="B39" s="371" t="s">
        <v>285</v>
      </c>
      <c r="C39" s="307" t="s">
        <v>416</v>
      </c>
      <c r="D39" s="308">
        <v>30.8244445246502</v>
      </c>
      <c r="E39" s="308">
        <v>9.66536949906207</v>
      </c>
      <c r="F39" s="308">
        <f t="shared" si="5"/>
        <v>21.15907502558813</v>
      </c>
      <c r="G39" s="312"/>
      <c r="H39" s="308">
        <f t="shared" si="4"/>
        <v>2.0313149524605656</v>
      </c>
      <c r="I39" s="308">
        <f t="shared" si="6"/>
        <v>0.24463200154622478</v>
      </c>
      <c r="J39" s="8"/>
      <c r="K39" s="21">
        <f t="shared" si="7"/>
        <v>0.24447449593915779</v>
      </c>
    </row>
    <row r="40" spans="2:11" x14ac:dyDescent="0.2">
      <c r="B40" s="369"/>
      <c r="C40" s="307" t="s">
        <v>416</v>
      </c>
      <c r="D40" s="308">
        <v>30.105961463625299</v>
      </c>
      <c r="E40" s="308">
        <v>10.027824469897601</v>
      </c>
      <c r="F40" s="308">
        <f t="shared" si="5"/>
        <v>20.078136993727696</v>
      </c>
      <c r="G40" s="312"/>
      <c r="H40" s="308">
        <f t="shared" si="4"/>
        <v>0.95037692060013157</v>
      </c>
      <c r="I40" s="308">
        <f t="shared" si="6"/>
        <v>0.51749724217708215</v>
      </c>
      <c r="J40" s="8"/>
      <c r="K40" s="21">
        <f t="shared" si="7"/>
        <v>0.51716405307357405</v>
      </c>
    </row>
    <row r="41" spans="2:11" ht="17" thickBot="1" x14ac:dyDescent="0.25">
      <c r="B41" s="370"/>
      <c r="C41" s="309" t="s">
        <v>416</v>
      </c>
      <c r="D41" s="310">
        <v>32.010962744692002</v>
      </c>
      <c r="E41" s="310">
        <v>11.571576964082899</v>
      </c>
      <c r="F41" s="310">
        <f t="shared" si="5"/>
        <v>20.439385780609101</v>
      </c>
      <c r="G41" s="314"/>
      <c r="H41" s="310">
        <f t="shared" si="4"/>
        <v>1.3116257074815358</v>
      </c>
      <c r="I41" s="310">
        <f t="shared" si="6"/>
        <v>0.4028666516123528</v>
      </c>
      <c r="J41" s="14"/>
      <c r="K41" s="27">
        <f t="shared" si="7"/>
        <v>0.4026072670832308</v>
      </c>
    </row>
    <row r="43" spans="2:11" ht="17" thickBot="1" x14ac:dyDescent="0.25">
      <c r="B43" t="s">
        <v>492</v>
      </c>
      <c r="C43" s="1"/>
      <c r="D43" s="1"/>
      <c r="E43" s="1"/>
      <c r="F43" s="1"/>
      <c r="G43" s="1"/>
      <c r="H43" s="1"/>
      <c r="I43" s="1"/>
      <c r="J43" s="1"/>
    </row>
    <row r="44" spans="2:11" ht="17" thickBot="1" x14ac:dyDescent="0.25">
      <c r="B44" s="152" t="s">
        <v>404</v>
      </c>
      <c r="C44" s="4" t="s">
        <v>405</v>
      </c>
      <c r="D44" s="5" t="s">
        <v>493</v>
      </c>
      <c r="E44" s="5" t="s">
        <v>407</v>
      </c>
      <c r="F44" s="5" t="s">
        <v>408</v>
      </c>
      <c r="G44" s="5" t="s">
        <v>409</v>
      </c>
      <c r="H44" s="5" t="s">
        <v>410</v>
      </c>
      <c r="I44" s="5" t="s">
        <v>215</v>
      </c>
      <c r="J44" s="4" t="s">
        <v>372</v>
      </c>
      <c r="K44" s="7" t="s">
        <v>415</v>
      </c>
    </row>
    <row r="45" spans="2:11" x14ac:dyDescent="0.2">
      <c r="B45" s="371" t="s">
        <v>259</v>
      </c>
      <c r="C45" s="304" t="s">
        <v>315</v>
      </c>
      <c r="D45" s="315">
        <v>27.698645502532401</v>
      </c>
      <c r="E45" s="315">
        <v>12.306400374772799</v>
      </c>
      <c r="F45" s="305">
        <f>D45-E45</f>
        <v>15.392245127759601</v>
      </c>
      <c r="G45" s="305"/>
      <c r="H45" s="305">
        <f>F45-$G$47</f>
        <v>0.26289459789813385</v>
      </c>
      <c r="I45" s="305">
        <f>2^(-H45)</f>
        <v>0.8334140934767531</v>
      </c>
      <c r="J45" s="306">
        <f>AVERAGE(I45:I47)</f>
        <v>1.0081647334480472</v>
      </c>
      <c r="K45" s="141">
        <f>I45/$J$45</f>
        <v>0.82666459738814169</v>
      </c>
    </row>
    <row r="46" spans="2:11" x14ac:dyDescent="0.2">
      <c r="B46" s="369"/>
      <c r="C46" s="307" t="s">
        <v>315</v>
      </c>
      <c r="D46" s="316">
        <v>26.482750805740501</v>
      </c>
      <c r="E46" s="316">
        <v>11.508564234725901</v>
      </c>
      <c r="F46" s="308">
        <f t="shared" ref="F46:F62" si="8">D46-E46</f>
        <v>14.9741865710146</v>
      </c>
      <c r="G46" s="308"/>
      <c r="H46" s="308">
        <f t="shared" ref="H46:H62" si="9">F46-$G$47</f>
        <v>-0.15516395884686673</v>
      </c>
      <c r="I46" s="308">
        <f t="shared" ref="I46:I62" si="10">2^(-H46)</f>
        <v>1.1135481631278565</v>
      </c>
      <c r="J46" s="8"/>
      <c r="K46" s="21">
        <f t="shared" ref="K46:K62" si="11">I46/$J$3</f>
        <v>1.1128312083618275</v>
      </c>
    </row>
    <row r="47" spans="2:11" ht="17" thickBot="1" x14ac:dyDescent="0.25">
      <c r="B47" s="370"/>
      <c r="C47" s="309" t="s">
        <v>315</v>
      </c>
      <c r="D47" s="317">
        <v>26.836690624945302</v>
      </c>
      <c r="E47" s="317">
        <v>11.8150707341351</v>
      </c>
      <c r="F47" s="310">
        <f t="shared" si="8"/>
        <v>15.021619890810202</v>
      </c>
      <c r="G47" s="310">
        <f>AVERAGE(F45:F47)</f>
        <v>15.129350529861467</v>
      </c>
      <c r="H47" s="310">
        <f t="shared" si="9"/>
        <v>-0.10773063905126534</v>
      </c>
      <c r="I47" s="310">
        <f t="shared" si="10"/>
        <v>1.0775319437395321</v>
      </c>
      <c r="J47" s="14"/>
      <c r="K47" s="27">
        <f t="shared" si="11"/>
        <v>1.0768381779122485</v>
      </c>
    </row>
    <row r="48" spans="2:11" x14ac:dyDescent="0.2">
      <c r="B48" s="371" t="s">
        <v>259</v>
      </c>
      <c r="C48" s="304" t="s">
        <v>222</v>
      </c>
      <c r="D48" s="305">
        <v>27.503427795390401</v>
      </c>
      <c r="E48" s="305">
        <v>12.275667402477699</v>
      </c>
      <c r="F48" s="305">
        <f>D48-E48</f>
        <v>15.227760392912701</v>
      </c>
      <c r="G48" s="311"/>
      <c r="H48" s="305">
        <f>F48-$G$47</f>
        <v>9.8409863051234225E-2</v>
      </c>
      <c r="I48" s="305">
        <f t="shared" si="10"/>
        <v>0.93406194646597129</v>
      </c>
      <c r="J48" s="4"/>
      <c r="K48" s="141">
        <f t="shared" si="11"/>
        <v>0.93346055338172063</v>
      </c>
    </row>
    <row r="49" spans="2:11" x14ac:dyDescent="0.2">
      <c r="B49" s="369"/>
      <c r="C49" s="307" t="s">
        <v>222</v>
      </c>
      <c r="D49" s="308">
        <v>26.432324578924099</v>
      </c>
      <c r="E49" s="308">
        <v>12.77</v>
      </c>
      <c r="F49" s="308">
        <f t="shared" si="8"/>
        <v>13.6623245789241</v>
      </c>
      <c r="G49" s="312"/>
      <c r="H49" s="308">
        <f t="shared" si="9"/>
        <v>-1.4670259509373675</v>
      </c>
      <c r="I49" s="308">
        <f t="shared" si="10"/>
        <v>2.7645141401900908</v>
      </c>
      <c r="J49" s="8"/>
      <c r="K49" s="21">
        <f t="shared" si="11"/>
        <v>2.7627342157519807</v>
      </c>
    </row>
    <row r="50" spans="2:11" ht="17" thickBot="1" x14ac:dyDescent="0.25">
      <c r="B50" s="370"/>
      <c r="C50" s="14" t="s">
        <v>222</v>
      </c>
      <c r="D50" s="310">
        <v>34.191126826580998</v>
      </c>
      <c r="E50" s="310">
        <v>20.306363173522701</v>
      </c>
      <c r="F50" s="310">
        <f t="shared" si="8"/>
        <v>13.884763653058297</v>
      </c>
      <c r="G50" s="313"/>
      <c r="H50" s="310">
        <f t="shared" si="9"/>
        <v>-1.2445868768031705</v>
      </c>
      <c r="I50" s="310">
        <f t="shared" si="10"/>
        <v>2.3695069241452922</v>
      </c>
      <c r="J50" s="14"/>
      <c r="K50" s="27">
        <f t="shared" si="11"/>
        <v>2.3679813239614322</v>
      </c>
    </row>
    <row r="51" spans="2:11" x14ac:dyDescent="0.2">
      <c r="B51" s="371" t="s">
        <v>259</v>
      </c>
      <c r="C51" s="304" t="s">
        <v>376</v>
      </c>
      <c r="D51" s="305">
        <v>26.218017493854902</v>
      </c>
      <c r="E51" s="305">
        <v>12.0771262293381</v>
      </c>
      <c r="F51" s="305">
        <f t="shared" si="8"/>
        <v>14.140891264516801</v>
      </c>
      <c r="G51" s="311"/>
      <c r="H51" s="305">
        <f>F51-$G$47</f>
        <v>-0.98845926534466599</v>
      </c>
      <c r="I51" s="305">
        <f t="shared" si="10"/>
        <v>1.984064965178113</v>
      </c>
      <c r="J51" s="4"/>
      <c r="K51" s="141">
        <f t="shared" si="11"/>
        <v>1.982787530685383</v>
      </c>
    </row>
    <row r="52" spans="2:11" x14ac:dyDescent="0.2">
      <c r="B52" s="369"/>
      <c r="C52" s="307" t="s">
        <v>412</v>
      </c>
      <c r="D52" s="308">
        <v>26.5058617370834</v>
      </c>
      <c r="E52" s="308">
        <v>11.5231903417654</v>
      </c>
      <c r="F52" s="308">
        <f t="shared" si="8"/>
        <v>14.982671395318</v>
      </c>
      <c r="G52" s="312"/>
      <c r="H52" s="308">
        <f t="shared" si="9"/>
        <v>-0.14667913454346682</v>
      </c>
      <c r="I52" s="308">
        <f t="shared" si="10"/>
        <v>1.1070183484880709</v>
      </c>
      <c r="J52" s="8"/>
      <c r="K52" s="21">
        <f t="shared" si="11"/>
        <v>1.1063055979243228</v>
      </c>
    </row>
    <row r="53" spans="2:11" ht="17" thickBot="1" x14ac:dyDescent="0.25">
      <c r="B53" s="370"/>
      <c r="C53" s="309" t="s">
        <v>413</v>
      </c>
      <c r="D53" s="310">
        <v>26.953401880448599</v>
      </c>
      <c r="E53" s="310">
        <v>12.054007243565</v>
      </c>
      <c r="F53" s="310">
        <f t="shared" si="8"/>
        <v>14.899394636883599</v>
      </c>
      <c r="G53" s="314"/>
      <c r="H53" s="310">
        <f t="shared" si="9"/>
        <v>-0.229955892977868</v>
      </c>
      <c r="I53" s="310">
        <f t="shared" si="10"/>
        <v>1.1727990930981573</v>
      </c>
      <c r="J53" s="14"/>
      <c r="K53" s="27">
        <f t="shared" si="11"/>
        <v>1.1720439897921366</v>
      </c>
    </row>
    <row r="54" spans="2:11" x14ac:dyDescent="0.2">
      <c r="B54" s="371" t="s">
        <v>259</v>
      </c>
      <c r="C54" s="304" t="s">
        <v>383</v>
      </c>
      <c r="D54" s="305">
        <v>27.103118137956901</v>
      </c>
      <c r="E54" s="305">
        <v>11.9277156815232</v>
      </c>
      <c r="F54" s="305">
        <f t="shared" si="8"/>
        <v>15.175402456433702</v>
      </c>
      <c r="G54" s="311"/>
      <c r="H54" s="305">
        <f t="shared" si="9"/>
        <v>4.6051926572234336E-2</v>
      </c>
      <c r="I54" s="305">
        <f t="shared" si="10"/>
        <v>0.96858332661478563</v>
      </c>
      <c r="J54" s="4"/>
      <c r="K54" s="141">
        <f t="shared" si="11"/>
        <v>0.96795970703971301</v>
      </c>
    </row>
    <row r="55" spans="2:11" x14ac:dyDescent="0.2">
      <c r="B55" s="369"/>
      <c r="C55" s="307" t="s">
        <v>383</v>
      </c>
      <c r="D55" s="308">
        <v>27.267181358257599</v>
      </c>
      <c r="E55" s="308">
        <v>11.559773692533399</v>
      </c>
      <c r="F55" s="308">
        <f t="shared" si="8"/>
        <v>15.707407665724199</v>
      </c>
      <c r="G55" s="312"/>
      <c r="H55" s="308">
        <f t="shared" si="9"/>
        <v>0.578057135862732</v>
      </c>
      <c r="I55" s="308">
        <f t="shared" si="10"/>
        <v>0.66986527163766585</v>
      </c>
      <c r="J55" s="8"/>
      <c r="K55" s="21">
        <f t="shared" si="11"/>
        <v>0.66943398081882155</v>
      </c>
    </row>
    <row r="56" spans="2:11" ht="17" thickBot="1" x14ac:dyDescent="0.25">
      <c r="B56" s="370"/>
      <c r="C56" s="309" t="s">
        <v>383</v>
      </c>
      <c r="D56" s="310">
        <v>27.778203771057001</v>
      </c>
      <c r="E56" s="310">
        <v>12.590734344305901</v>
      </c>
      <c r="F56" s="310">
        <f t="shared" si="8"/>
        <v>15.1874694267511</v>
      </c>
      <c r="G56" s="314"/>
      <c r="H56" s="310">
        <f t="shared" si="9"/>
        <v>5.811889688963312E-2</v>
      </c>
      <c r="I56" s="310">
        <f t="shared" si="10"/>
        <v>0.96051570166890121</v>
      </c>
      <c r="J56" s="14"/>
      <c r="K56" s="27">
        <f t="shared" si="11"/>
        <v>0.95989727641082989</v>
      </c>
    </row>
    <row r="57" spans="2:11" x14ac:dyDescent="0.2">
      <c r="B57" s="371" t="s">
        <v>259</v>
      </c>
      <c r="C57" s="304" t="s">
        <v>223</v>
      </c>
      <c r="D57" s="305">
        <v>27.647398055845901</v>
      </c>
      <c r="E57" s="305">
        <v>14.2822744769155</v>
      </c>
      <c r="F57" s="305">
        <f t="shared" si="8"/>
        <v>13.365123578930401</v>
      </c>
      <c r="G57" s="311"/>
      <c r="H57" s="305">
        <f t="shared" si="9"/>
        <v>-1.7642269509310662</v>
      </c>
      <c r="I57" s="305">
        <f t="shared" si="10"/>
        <v>3.396919314487842</v>
      </c>
      <c r="J57" s="4"/>
      <c r="K57" s="141">
        <f t="shared" si="11"/>
        <v>3.3947322178062787</v>
      </c>
    </row>
    <row r="58" spans="2:11" x14ac:dyDescent="0.2">
      <c r="B58" s="369"/>
      <c r="C58" s="307" t="s">
        <v>223</v>
      </c>
      <c r="D58" s="308">
        <v>27.287329641155001</v>
      </c>
      <c r="E58" s="308">
        <v>12.8321847462673</v>
      </c>
      <c r="F58" s="308">
        <f t="shared" si="8"/>
        <v>14.455144894887701</v>
      </c>
      <c r="G58" s="312"/>
      <c r="H58" s="308">
        <f t="shared" si="9"/>
        <v>-0.67420563497376662</v>
      </c>
      <c r="I58" s="308">
        <f t="shared" si="10"/>
        <v>1.595717909543892</v>
      </c>
      <c r="J58" s="8"/>
      <c r="K58" s="21">
        <f t="shared" si="11"/>
        <v>1.5946905111803837</v>
      </c>
    </row>
    <row r="59" spans="2:11" ht="17" thickBot="1" x14ac:dyDescent="0.25">
      <c r="B59" s="370"/>
      <c r="C59" s="309" t="s">
        <v>223</v>
      </c>
      <c r="D59" s="313">
        <v>24.652534110523899</v>
      </c>
      <c r="E59" s="313">
        <v>12.842451672843501</v>
      </c>
      <c r="F59" s="310">
        <f t="shared" si="8"/>
        <v>11.810082437680398</v>
      </c>
      <c r="G59" s="313"/>
      <c r="H59" s="310">
        <f t="shared" si="9"/>
        <v>-3.3192680921810691</v>
      </c>
      <c r="I59" s="310">
        <f t="shared" si="10"/>
        <v>9.981579253298122</v>
      </c>
      <c r="J59" s="14"/>
      <c r="K59" s="27">
        <f t="shared" si="11"/>
        <v>9.9751526423484478</v>
      </c>
    </row>
    <row r="60" spans="2:11" x14ac:dyDescent="0.2">
      <c r="B60" s="369" t="s">
        <v>259</v>
      </c>
      <c r="C60" s="307" t="s">
        <v>416</v>
      </c>
      <c r="D60" s="308">
        <v>25.4490622627745</v>
      </c>
      <c r="E60" s="308">
        <v>9.66536949906207</v>
      </c>
      <c r="F60" s="308">
        <f t="shared" si="8"/>
        <v>15.78369276371243</v>
      </c>
      <c r="G60" s="312"/>
      <c r="H60" s="308">
        <f t="shared" si="9"/>
        <v>0.65434223385096324</v>
      </c>
      <c r="I60" s="308">
        <f t="shared" si="10"/>
        <v>0.63536510646227695</v>
      </c>
      <c r="J60" s="8"/>
      <c r="K60" s="21">
        <f t="shared" si="11"/>
        <v>0.63495602847505539</v>
      </c>
    </row>
    <row r="61" spans="2:11" x14ac:dyDescent="0.2">
      <c r="B61" s="369"/>
      <c r="C61" s="307" t="s">
        <v>416</v>
      </c>
      <c r="D61" s="308">
        <v>26.979545193100702</v>
      </c>
      <c r="E61" s="308">
        <v>10.027824469897601</v>
      </c>
      <c r="F61" s="308">
        <f t="shared" si="8"/>
        <v>16.951720723203103</v>
      </c>
      <c r="G61" s="312"/>
      <c r="H61" s="308">
        <f t="shared" si="9"/>
        <v>1.8223701933416354</v>
      </c>
      <c r="I61" s="308">
        <f t="shared" si="10"/>
        <v>0.28275605163143791</v>
      </c>
      <c r="J61" s="8"/>
      <c r="K61" s="21">
        <f t="shared" si="11"/>
        <v>0.28257399996492422</v>
      </c>
    </row>
    <row r="62" spans="2:11" ht="17" thickBot="1" x14ac:dyDescent="0.25">
      <c r="B62" s="370"/>
      <c r="C62" s="309" t="s">
        <v>416</v>
      </c>
      <c r="D62" s="310">
        <v>28.694992656295401</v>
      </c>
      <c r="E62" s="310">
        <v>11.571576964082899</v>
      </c>
      <c r="F62" s="310">
        <f t="shared" si="8"/>
        <v>17.123415692212504</v>
      </c>
      <c r="G62" s="314"/>
      <c r="H62" s="310">
        <f t="shared" si="9"/>
        <v>1.9940651623510366</v>
      </c>
      <c r="I62" s="310">
        <f t="shared" si="10"/>
        <v>0.25103054723187523</v>
      </c>
      <c r="J62" s="14"/>
      <c r="K62" s="27">
        <f t="shared" si="11"/>
        <v>0.25086892193966404</v>
      </c>
    </row>
    <row r="64" spans="2:11" ht="17" thickBot="1" x14ac:dyDescent="0.25">
      <c r="B64" t="s">
        <v>510</v>
      </c>
    </row>
    <row r="65" spans="2:11" ht="17" thickBot="1" x14ac:dyDescent="0.25">
      <c r="B65" s="152" t="s">
        <v>404</v>
      </c>
      <c r="C65" s="4" t="s">
        <v>405</v>
      </c>
      <c r="D65" s="147" t="s">
        <v>494</v>
      </c>
      <c r="E65" s="147" t="s">
        <v>508</v>
      </c>
      <c r="F65" s="147" t="s">
        <v>495</v>
      </c>
      <c r="G65" s="147" t="s">
        <v>496</v>
      </c>
      <c r="H65" s="147" t="s">
        <v>497</v>
      </c>
      <c r="I65" s="147" t="s">
        <v>498</v>
      </c>
      <c r="J65" s="4" t="s">
        <v>372</v>
      </c>
      <c r="K65" s="7" t="s">
        <v>415</v>
      </c>
    </row>
    <row r="66" spans="2:11" x14ac:dyDescent="0.2">
      <c r="B66" s="371" t="s">
        <v>509</v>
      </c>
      <c r="C66" s="147" t="s">
        <v>329</v>
      </c>
      <c r="D66" s="318">
        <v>35.853503975813197</v>
      </c>
      <c r="E66" s="319">
        <v>14.133678581098399</v>
      </c>
      <c r="F66" s="318">
        <v>21.719825394714796</v>
      </c>
      <c r="G66" s="318">
        <v>21.761267304764079</v>
      </c>
      <c r="H66" s="318">
        <v>-4.1441910049282882E-2</v>
      </c>
      <c r="I66" s="318">
        <v>1.0291418947396263</v>
      </c>
      <c r="J66" s="320">
        <v>1.0004025485084063</v>
      </c>
      <c r="K66" s="321">
        <f>I66/$J$66</f>
        <v>1.0287277819054641</v>
      </c>
    </row>
    <row r="67" spans="2:11" x14ac:dyDescent="0.2">
      <c r="B67" s="369"/>
      <c r="C67" t="s">
        <v>333</v>
      </c>
      <c r="D67" s="53">
        <v>35.560216702428399</v>
      </c>
      <c r="E67" s="79">
        <v>13.743059915393751</v>
      </c>
      <c r="F67" s="53">
        <v>21.817156787034648</v>
      </c>
      <c r="G67" s="53"/>
      <c r="H67" s="53">
        <v>5.5889482270568891E-2</v>
      </c>
      <c r="I67" s="53">
        <v>0.96200114599052322</v>
      </c>
      <c r="J67" s="322"/>
      <c r="K67" s="234">
        <f t="shared" ref="K67:K83" si="12">I67/$J$66</f>
        <v>0.96161404968915831</v>
      </c>
    </row>
    <row r="68" spans="2:11" ht="17" thickBot="1" x14ac:dyDescent="0.25">
      <c r="B68" s="369"/>
      <c r="C68" s="90" t="s">
        <v>334</v>
      </c>
      <c r="D68" s="91">
        <v>35.270779317366497</v>
      </c>
      <c r="E68" s="82">
        <v>13.5239595848237</v>
      </c>
      <c r="F68" s="91">
        <v>21.746819732542797</v>
      </c>
      <c r="G68" s="91"/>
      <c r="H68" s="91">
        <v>-1.4447572221282456E-2</v>
      </c>
      <c r="I68" s="91">
        <v>1.010064604795069</v>
      </c>
      <c r="J68" s="323"/>
      <c r="K68" s="324">
        <f t="shared" si="12"/>
        <v>1.0096581684053771</v>
      </c>
    </row>
    <row r="69" spans="2:11" x14ac:dyDescent="0.2">
      <c r="B69" s="369"/>
      <c r="C69" s="147" t="s">
        <v>358</v>
      </c>
      <c r="D69" s="318">
        <v>35.556696581922303</v>
      </c>
      <c r="E69" s="319">
        <v>14.537209309210748</v>
      </c>
      <c r="F69" s="318">
        <v>21.019487272711554</v>
      </c>
      <c r="G69" s="318"/>
      <c r="H69" s="318">
        <v>-0.74178003205252452</v>
      </c>
      <c r="I69" s="318">
        <v>1.672237814018336</v>
      </c>
      <c r="J69" s="320">
        <v>1.5395910034288489</v>
      </c>
      <c r="K69" s="321">
        <f t="shared" si="12"/>
        <v>1.6715649280498452</v>
      </c>
    </row>
    <row r="70" spans="2:11" x14ac:dyDescent="0.2">
      <c r="B70" s="369"/>
      <c r="C70" t="s">
        <v>359</v>
      </c>
      <c r="D70" s="53">
        <v>36.243123365211702</v>
      </c>
      <c r="E70" s="79">
        <v>14.3697930069075</v>
      </c>
      <c r="F70" s="53">
        <v>21.873330358304202</v>
      </c>
      <c r="G70" s="53"/>
      <c r="H70" s="53">
        <v>0.11206305354012258</v>
      </c>
      <c r="I70" s="53">
        <v>0.92526398813664201</v>
      </c>
      <c r="J70" s="322"/>
      <c r="K70" s="234">
        <f t="shared" si="12"/>
        <v>0.92489167437268593</v>
      </c>
    </row>
    <row r="71" spans="2:11" ht="17" thickBot="1" x14ac:dyDescent="0.25">
      <c r="B71" s="369"/>
      <c r="C71" s="90" t="s">
        <v>360</v>
      </c>
      <c r="D71" s="91">
        <v>35.578687152119699</v>
      </c>
      <c r="E71" s="82">
        <v>14.8326827585713</v>
      </c>
      <c r="F71" s="91">
        <v>20.746004393548397</v>
      </c>
      <c r="G71" s="91"/>
      <c r="H71" s="91">
        <v>-1.0152629112156824</v>
      </c>
      <c r="I71" s="91">
        <v>2.0212712081315685</v>
      </c>
      <c r="J71" s="323"/>
      <c r="K71" s="324">
        <f t="shared" si="12"/>
        <v>2.0204578758273564</v>
      </c>
    </row>
    <row r="72" spans="2:11" x14ac:dyDescent="0.2">
      <c r="B72" s="369"/>
      <c r="C72" s="147" t="s">
        <v>499</v>
      </c>
      <c r="D72" s="318">
        <v>35.1311010844042</v>
      </c>
      <c r="E72" s="319">
        <v>15.25481353560245</v>
      </c>
      <c r="F72" s="318">
        <v>19.876287548801749</v>
      </c>
      <c r="G72" s="318"/>
      <c r="H72" s="318">
        <v>-1.8849797559623305</v>
      </c>
      <c r="I72" s="318">
        <v>3.693477415318255</v>
      </c>
      <c r="J72" s="320">
        <v>6.4403475534221331</v>
      </c>
      <c r="K72" s="321">
        <f t="shared" si="12"/>
        <v>3.6919912097637155</v>
      </c>
    </row>
    <row r="73" spans="2:11" x14ac:dyDescent="0.2">
      <c r="B73" s="369"/>
      <c r="C73" t="s">
        <v>500</v>
      </c>
      <c r="D73" s="53">
        <v>33.624004152887501</v>
      </c>
      <c r="E73" s="79">
        <v>15.221957490105851</v>
      </c>
      <c r="F73" s="53">
        <v>18.40204666278165</v>
      </c>
      <c r="G73" s="53"/>
      <c r="H73" s="53">
        <v>-3.3592206419824286</v>
      </c>
      <c r="I73" s="53">
        <v>10.261862124276865</v>
      </c>
      <c r="J73" s="322"/>
      <c r="K73" s="234">
        <f t="shared" si="12"/>
        <v>10.257732889202687</v>
      </c>
    </row>
    <row r="74" spans="2:11" ht="17" thickBot="1" x14ac:dyDescent="0.25">
      <c r="B74" s="369"/>
      <c r="C74" s="90" t="s">
        <v>501</v>
      </c>
      <c r="D74" s="91">
        <v>34.576113043889102</v>
      </c>
      <c r="E74" s="82">
        <v>15.2386129729661</v>
      </c>
      <c r="F74" s="91">
        <v>19.337500070922999</v>
      </c>
      <c r="G74" s="91"/>
      <c r="H74" s="91">
        <v>-2.4237672338410796</v>
      </c>
      <c r="I74" s="91">
        <v>5.3657031206712791</v>
      </c>
      <c r="J74" s="323"/>
      <c r="K74" s="324">
        <f t="shared" si="12"/>
        <v>5.3635440340206131</v>
      </c>
    </row>
    <row r="75" spans="2:11" x14ac:dyDescent="0.2">
      <c r="B75" s="369"/>
      <c r="C75" s="147" t="s">
        <v>364</v>
      </c>
      <c r="D75" s="318">
        <v>35.213718749778799</v>
      </c>
      <c r="E75" s="319">
        <v>17.144190959392049</v>
      </c>
      <c r="F75" s="318">
        <v>18.069527790386751</v>
      </c>
      <c r="G75" s="318"/>
      <c r="H75" s="318">
        <v>-3.6917395143773284</v>
      </c>
      <c r="I75" s="318">
        <v>12.921839130066656</v>
      </c>
      <c r="J75" s="320">
        <v>8.4696946678034237</v>
      </c>
      <c r="K75" s="321">
        <f t="shared" si="12"/>
        <v>12.916639556079735</v>
      </c>
    </row>
    <row r="76" spans="2:11" x14ac:dyDescent="0.2">
      <c r="B76" s="369"/>
      <c r="C76" t="s">
        <v>365</v>
      </c>
      <c r="D76" s="53">
        <v>35.877283811762901</v>
      </c>
      <c r="E76" s="79">
        <v>16.977034765677551</v>
      </c>
      <c r="F76" s="53">
        <v>18.900249046085349</v>
      </c>
      <c r="G76" s="53"/>
      <c r="H76" s="53">
        <v>-2.8610182586787296</v>
      </c>
      <c r="I76" s="53">
        <v>7.2652792902138819</v>
      </c>
      <c r="J76" s="322"/>
      <c r="K76" s="234">
        <f t="shared" si="12"/>
        <v>7.2623558397030941</v>
      </c>
    </row>
    <row r="77" spans="2:11" ht="17" thickBot="1" x14ac:dyDescent="0.25">
      <c r="B77" s="369"/>
      <c r="C77" s="90" t="s">
        <v>366</v>
      </c>
      <c r="D77" s="91">
        <v>35.956944821418901</v>
      </c>
      <c r="E77" s="82">
        <v>16.580270465839149</v>
      </c>
      <c r="F77" s="91">
        <v>19.376674355579752</v>
      </c>
      <c r="G77" s="91"/>
      <c r="H77" s="91">
        <v>-2.3845929491843272</v>
      </c>
      <c r="I77" s="91">
        <v>5.221965583129732</v>
      </c>
      <c r="J77" s="323"/>
      <c r="K77" s="324">
        <f t="shared" si="12"/>
        <v>5.2198643345277844</v>
      </c>
    </row>
    <row r="78" spans="2:11" x14ac:dyDescent="0.2">
      <c r="B78" s="369"/>
      <c r="C78" s="147" t="s">
        <v>502</v>
      </c>
      <c r="D78" s="318">
        <v>36.195992435899896</v>
      </c>
      <c r="E78" s="319">
        <v>19.583764530203851</v>
      </c>
      <c r="F78" s="318">
        <v>16.612227905696045</v>
      </c>
      <c r="G78" s="318"/>
      <c r="H78" s="318">
        <v>-5.1490393990680339</v>
      </c>
      <c r="I78" s="318">
        <v>35.482589588628606</v>
      </c>
      <c r="J78" s="320">
        <v>27.48249821463855</v>
      </c>
      <c r="K78" s="321">
        <f t="shared" si="12"/>
        <v>35.468311872588608</v>
      </c>
    </row>
    <row r="79" spans="2:11" x14ac:dyDescent="0.2">
      <c r="B79" s="369"/>
      <c r="C79" t="s">
        <v>503</v>
      </c>
      <c r="D79" s="53">
        <v>36.939425893270453</v>
      </c>
      <c r="E79" s="79">
        <v>19.966169702064953</v>
      </c>
      <c r="F79" s="53">
        <v>16.9732561912055</v>
      </c>
      <c r="G79" s="53"/>
      <c r="H79" s="53">
        <v>-4.7880111135585786</v>
      </c>
      <c r="I79" s="53">
        <v>27.627078694115166</v>
      </c>
      <c r="J79" s="322"/>
      <c r="K79" s="234">
        <f t="shared" si="12"/>
        <v>27.615961929832107</v>
      </c>
    </row>
    <row r="80" spans="2:11" ht="17" thickBot="1" x14ac:dyDescent="0.25">
      <c r="B80" s="369"/>
      <c r="C80" s="90" t="s">
        <v>504</v>
      </c>
      <c r="D80" s="91">
        <v>36.365557902289048</v>
      </c>
      <c r="E80" s="82">
        <v>18.877644332408352</v>
      </c>
      <c r="F80" s="91">
        <v>17.487913569880696</v>
      </c>
      <c r="G80" s="91"/>
      <c r="H80" s="91">
        <v>-4.2733537348833828</v>
      </c>
      <c r="I80" s="91">
        <v>19.337826361171881</v>
      </c>
      <c r="J80" s="323"/>
      <c r="K80" s="324">
        <f t="shared" si="12"/>
        <v>19.330045080357358</v>
      </c>
    </row>
    <row r="81" spans="2:11" x14ac:dyDescent="0.2">
      <c r="B81" s="369"/>
      <c r="C81" s="147" t="s">
        <v>505</v>
      </c>
      <c r="D81" s="318">
        <v>34.978857529754805</v>
      </c>
      <c r="E81" s="319">
        <v>18.598496727152252</v>
      </c>
      <c r="F81" s="318">
        <v>16.380360802602553</v>
      </c>
      <c r="G81" s="318"/>
      <c r="H81" s="318">
        <v>-5.3809065021615261</v>
      </c>
      <c r="I81" s="318">
        <v>41.669113496663719</v>
      </c>
      <c r="J81" s="320">
        <v>37.195503612538339</v>
      </c>
      <c r="K81" s="321">
        <f t="shared" si="12"/>
        <v>41.652346406746062</v>
      </c>
    </row>
    <row r="82" spans="2:11" x14ac:dyDescent="0.2">
      <c r="B82" s="369"/>
      <c r="C82" t="s">
        <v>506</v>
      </c>
      <c r="D82" s="53">
        <v>35.1473612051659</v>
      </c>
      <c r="E82" s="79">
        <v>18.555286096636848</v>
      </c>
      <c r="F82" s="53">
        <v>16.592075108529052</v>
      </c>
      <c r="G82" s="53"/>
      <c r="H82" s="53">
        <v>-5.1691921962350271</v>
      </c>
      <c r="I82" s="53">
        <v>35.981718736222788</v>
      </c>
      <c r="J82" s="322"/>
      <c r="K82" s="234">
        <f t="shared" si="12"/>
        <v>35.967240177337914</v>
      </c>
    </row>
    <row r="83" spans="2:11" ht="17" thickBot="1" x14ac:dyDescent="0.25">
      <c r="B83" s="370"/>
      <c r="C83" s="90" t="s">
        <v>507</v>
      </c>
      <c r="D83" s="91">
        <v>35.859432383785098</v>
      </c>
      <c r="E83" s="82">
        <v>19.18289603659505</v>
      </c>
      <c r="F83" s="91">
        <v>16.676536347190048</v>
      </c>
      <c r="G83" s="91"/>
      <c r="H83" s="91">
        <v>-5.0847309575740312</v>
      </c>
      <c r="I83" s="91">
        <v>33.935678604728501</v>
      </c>
      <c r="J83" s="323"/>
      <c r="K83" s="324">
        <f t="shared" si="12"/>
        <v>33.922023344828915</v>
      </c>
    </row>
    <row r="84" spans="2:11" x14ac:dyDescent="0.2">
      <c r="B84" s="325"/>
      <c r="D84" s="53"/>
      <c r="E84" s="79"/>
      <c r="F84" s="53"/>
      <c r="G84" s="53"/>
      <c r="H84" s="53"/>
      <c r="I84" s="53"/>
      <c r="J84" s="53"/>
      <c r="K84" s="79"/>
    </row>
    <row r="85" spans="2:11" ht="17" thickBot="1" x14ac:dyDescent="0.25">
      <c r="B85" t="s">
        <v>512</v>
      </c>
    </row>
    <row r="86" spans="2:11" ht="17" thickBot="1" x14ac:dyDescent="0.25">
      <c r="B86" s="152" t="s">
        <v>404</v>
      </c>
      <c r="C86" s="4" t="s">
        <v>405</v>
      </c>
      <c r="D86" s="124" t="s">
        <v>511</v>
      </c>
      <c r="E86" s="124" t="s">
        <v>508</v>
      </c>
      <c r="F86" s="124" t="s">
        <v>495</v>
      </c>
      <c r="G86" s="124" t="s">
        <v>496</v>
      </c>
      <c r="H86" s="124" t="s">
        <v>497</v>
      </c>
      <c r="I86" s="124" t="s">
        <v>498</v>
      </c>
      <c r="J86" s="4" t="s">
        <v>372</v>
      </c>
      <c r="K86" s="7" t="s">
        <v>415</v>
      </c>
    </row>
    <row r="87" spans="2:11" x14ac:dyDescent="0.2">
      <c r="B87" s="371" t="s">
        <v>509</v>
      </c>
      <c r="C87" s="152" t="s">
        <v>329</v>
      </c>
      <c r="D87" s="318">
        <v>19.347057942302399</v>
      </c>
      <c r="E87" s="319">
        <v>14.133678581098399</v>
      </c>
      <c r="F87" s="318">
        <v>5.2133793612039998</v>
      </c>
      <c r="G87" s="318">
        <v>5.3882326125808007</v>
      </c>
      <c r="H87" s="318">
        <v>-0.17485325137680086</v>
      </c>
      <c r="I87" s="318">
        <v>1.1288495741998068</v>
      </c>
      <c r="J87" s="320">
        <v>1.0037506467271953</v>
      </c>
      <c r="K87" s="321">
        <f>I87/$J$87</f>
        <v>1.1246314788244531</v>
      </c>
    </row>
    <row r="88" spans="2:11" x14ac:dyDescent="0.2">
      <c r="B88" s="369"/>
      <c r="C88" s="83" t="s">
        <v>333</v>
      </c>
      <c r="D88" s="53">
        <v>19.2209107863642</v>
      </c>
      <c r="E88" s="79">
        <v>13.743059915393751</v>
      </c>
      <c r="F88" s="53">
        <v>5.4778508709704496</v>
      </c>
      <c r="G88" s="53"/>
      <c r="H88" s="53">
        <v>8.9618258389648986E-2</v>
      </c>
      <c r="I88" s="53">
        <v>0.93977138275878191</v>
      </c>
      <c r="J88" s="322"/>
      <c r="K88" s="234">
        <f t="shared" ref="K88:K104" si="13">I88/$J$87</f>
        <v>0.93625980299288214</v>
      </c>
    </row>
    <row r="89" spans="2:11" ht="17" thickBot="1" x14ac:dyDescent="0.25">
      <c r="B89" s="369"/>
      <c r="C89" s="89" t="s">
        <v>334</v>
      </c>
      <c r="D89" s="91">
        <v>18.997427190391651</v>
      </c>
      <c r="E89" s="82">
        <v>13.5239595848237</v>
      </c>
      <c r="F89" s="91">
        <v>5.4734676055679508</v>
      </c>
      <c r="G89" s="91"/>
      <c r="H89" s="91">
        <v>8.5234992987150093E-2</v>
      </c>
      <c r="I89" s="91">
        <v>0.94263098322299699</v>
      </c>
      <c r="J89" s="323"/>
      <c r="K89" s="324">
        <f t="shared" si="13"/>
        <v>0.93910871818266461</v>
      </c>
    </row>
    <row r="90" spans="2:11" x14ac:dyDescent="0.2">
      <c r="B90" s="369"/>
      <c r="C90" s="152" t="s">
        <v>358</v>
      </c>
      <c r="D90" s="318">
        <v>19.594100408945998</v>
      </c>
      <c r="E90" s="319">
        <v>14.537209309210748</v>
      </c>
      <c r="F90" s="318">
        <v>5.0568910997352496</v>
      </c>
      <c r="G90" s="318"/>
      <c r="H90" s="318">
        <v>-0.33134151284555102</v>
      </c>
      <c r="I90" s="318">
        <v>1.2581827719345864</v>
      </c>
      <c r="J90" s="320">
        <v>1.0189121662677498</v>
      </c>
      <c r="K90" s="321">
        <f t="shared" si="13"/>
        <v>1.2534814060015664</v>
      </c>
    </row>
    <row r="91" spans="2:11" x14ac:dyDescent="0.2">
      <c r="B91" s="369"/>
      <c r="C91" s="83" t="s">
        <v>359</v>
      </c>
      <c r="D91" s="53">
        <v>19.733010705747752</v>
      </c>
      <c r="E91" s="79">
        <v>14.3697930069075</v>
      </c>
      <c r="F91" s="53">
        <v>5.363217698840252</v>
      </c>
      <c r="G91" s="53"/>
      <c r="H91" s="53">
        <v>-2.501491374054865E-2</v>
      </c>
      <c r="I91" s="53">
        <v>1.0174902102691346</v>
      </c>
      <c r="J91" s="322"/>
      <c r="K91" s="234">
        <f t="shared" si="13"/>
        <v>1.0136882238499554</v>
      </c>
    </row>
    <row r="92" spans="2:11" ht="17" thickBot="1" x14ac:dyDescent="0.25">
      <c r="B92" s="369"/>
      <c r="C92" s="89" t="s">
        <v>360</v>
      </c>
      <c r="D92" s="91">
        <v>20.577403591990851</v>
      </c>
      <c r="E92" s="82">
        <v>14.8326827585713</v>
      </c>
      <c r="F92" s="91">
        <v>5.7447208334195512</v>
      </c>
      <c r="G92" s="91"/>
      <c r="H92" s="91">
        <v>0.35648822083875054</v>
      </c>
      <c r="I92" s="91">
        <v>0.78106351659952833</v>
      </c>
      <c r="J92" s="323"/>
      <c r="K92" s="324">
        <f t="shared" si="13"/>
        <v>0.77814496971558111</v>
      </c>
    </row>
    <row r="93" spans="2:11" x14ac:dyDescent="0.2">
      <c r="B93" s="369"/>
      <c r="C93" s="152" t="s">
        <v>499</v>
      </c>
      <c r="D93" s="318">
        <v>19.688593341281297</v>
      </c>
      <c r="E93" s="319">
        <v>15.25481353560245</v>
      </c>
      <c r="F93" s="318">
        <v>4.4337798056788476</v>
      </c>
      <c r="G93" s="318"/>
      <c r="H93" s="318">
        <v>-0.95445280690195311</v>
      </c>
      <c r="I93" s="318">
        <v>1.9378444984309862</v>
      </c>
      <c r="J93" s="320">
        <v>1.8808286702073971</v>
      </c>
      <c r="K93" s="321">
        <f t="shared" si="13"/>
        <v>1.9306034867817763</v>
      </c>
    </row>
    <row r="94" spans="2:11" x14ac:dyDescent="0.2">
      <c r="B94" s="369"/>
      <c r="C94" s="83" t="s">
        <v>500</v>
      </c>
      <c r="D94" s="53">
        <v>19.698577877094003</v>
      </c>
      <c r="E94" s="79">
        <v>15.221957490105851</v>
      </c>
      <c r="F94" s="53">
        <v>4.4766203869881522</v>
      </c>
      <c r="G94" s="53"/>
      <c r="H94" s="53">
        <v>-0.91161222559264843</v>
      </c>
      <c r="I94" s="53">
        <v>1.881146523595667</v>
      </c>
      <c r="J94" s="322"/>
      <c r="K94" s="234">
        <f t="shared" si="13"/>
        <v>1.8741173714102075</v>
      </c>
    </row>
    <row r="95" spans="2:11" ht="17" thickBot="1" x14ac:dyDescent="0.25">
      <c r="B95" s="369"/>
      <c r="C95" s="89" t="s">
        <v>501</v>
      </c>
      <c r="D95" s="91">
        <v>19.760139350741699</v>
      </c>
      <c r="E95" s="82">
        <v>15.2386129729661</v>
      </c>
      <c r="F95" s="91">
        <v>4.521526377775599</v>
      </c>
      <c r="G95" s="91"/>
      <c r="H95" s="91">
        <v>-0.8667062348052017</v>
      </c>
      <c r="I95" s="91">
        <v>1.823494988595538</v>
      </c>
      <c r="J95" s="323"/>
      <c r="K95" s="324">
        <f t="shared" si="13"/>
        <v>1.8166812589771981</v>
      </c>
    </row>
    <row r="96" spans="2:11" x14ac:dyDescent="0.2">
      <c r="B96" s="369"/>
      <c r="C96" s="152" t="s">
        <v>364</v>
      </c>
      <c r="D96" s="318">
        <v>20.173653262375201</v>
      </c>
      <c r="E96" s="319">
        <v>17.144190959392049</v>
      </c>
      <c r="F96" s="318">
        <v>3.029462302983152</v>
      </c>
      <c r="G96" s="318"/>
      <c r="H96" s="318">
        <v>-2.3587703095976487</v>
      </c>
      <c r="I96" s="318">
        <v>5.1293297092768828</v>
      </c>
      <c r="J96" s="320">
        <v>4.5642407228830688</v>
      </c>
      <c r="K96" s="321">
        <f t="shared" si="13"/>
        <v>5.1101632920501219</v>
      </c>
    </row>
    <row r="97" spans="2:11" x14ac:dyDescent="0.2">
      <c r="B97" s="369"/>
      <c r="C97" s="83" t="s">
        <v>365</v>
      </c>
      <c r="D97" s="53">
        <v>20.102516600233351</v>
      </c>
      <c r="E97" s="79">
        <v>16.977034765677551</v>
      </c>
      <c r="F97" s="53">
        <v>3.1254818345557993</v>
      </c>
      <c r="G97" s="53"/>
      <c r="H97" s="53">
        <v>-2.2627507780250014</v>
      </c>
      <c r="I97" s="53">
        <v>4.7990564328369514</v>
      </c>
      <c r="J97" s="322"/>
      <c r="K97" s="234">
        <f t="shared" si="13"/>
        <v>4.7811241252841397</v>
      </c>
    </row>
    <row r="98" spans="2:11" ht="17" thickBot="1" x14ac:dyDescent="0.25">
      <c r="B98" s="369"/>
      <c r="C98" s="89" t="s">
        <v>366</v>
      </c>
      <c r="D98" s="91">
        <v>20.05610766125195</v>
      </c>
      <c r="E98" s="82">
        <v>16.580270465839149</v>
      </c>
      <c r="F98" s="91">
        <v>3.4758371954128009</v>
      </c>
      <c r="G98" s="91"/>
      <c r="H98" s="91">
        <v>-1.9123954171679998</v>
      </c>
      <c r="I98" s="91">
        <v>3.7643360265353736</v>
      </c>
      <c r="J98" s="323"/>
      <c r="K98" s="324">
        <f t="shared" si="13"/>
        <v>3.750270088302583</v>
      </c>
    </row>
    <row r="99" spans="2:11" x14ac:dyDescent="0.2">
      <c r="B99" s="369"/>
      <c r="C99" s="152" t="s">
        <v>502</v>
      </c>
      <c r="D99" s="318">
        <v>23.156229420844902</v>
      </c>
      <c r="E99" s="319">
        <v>19.583764530203851</v>
      </c>
      <c r="F99" s="318">
        <v>3.5724648906410508</v>
      </c>
      <c r="G99" s="318"/>
      <c r="H99" s="318">
        <v>-1.8157677219397499</v>
      </c>
      <c r="I99" s="318">
        <v>3.5204692029318148</v>
      </c>
      <c r="J99" s="320">
        <v>5.2228200931694113</v>
      </c>
      <c r="K99" s="321">
        <f t="shared" si="13"/>
        <v>3.5073145052614114</v>
      </c>
    </row>
    <row r="100" spans="2:11" x14ac:dyDescent="0.2">
      <c r="B100" s="369"/>
      <c r="C100" s="83" t="s">
        <v>503</v>
      </c>
      <c r="D100" s="53">
        <v>22.838238800810451</v>
      </c>
      <c r="E100" s="79">
        <v>19.966169702064953</v>
      </c>
      <c r="F100" s="53">
        <v>2.8720690987454986</v>
      </c>
      <c r="G100" s="53"/>
      <c r="H100" s="53">
        <v>-2.516163513835302</v>
      </c>
      <c r="I100" s="53">
        <v>5.7205882753405515</v>
      </c>
      <c r="J100" s="322"/>
      <c r="K100" s="234">
        <f t="shared" si="13"/>
        <v>5.6992125424705442</v>
      </c>
    </row>
    <row r="101" spans="2:11" ht="17" thickBot="1" x14ac:dyDescent="0.25">
      <c r="B101" s="369"/>
      <c r="C101" s="89" t="s">
        <v>504</v>
      </c>
      <c r="D101" s="91">
        <v>21.581641057003001</v>
      </c>
      <c r="E101" s="82">
        <v>18.877644332408352</v>
      </c>
      <c r="F101" s="91">
        <v>2.7039967245946492</v>
      </c>
      <c r="G101" s="91"/>
      <c r="H101" s="91">
        <v>-2.6842358879861514</v>
      </c>
      <c r="I101" s="91">
        <v>6.4274028012358677</v>
      </c>
      <c r="J101" s="323"/>
      <c r="K101" s="324">
        <f t="shared" si="13"/>
        <v>6.4033859626321536</v>
      </c>
    </row>
    <row r="102" spans="2:11" x14ac:dyDescent="0.2">
      <c r="B102" s="369"/>
      <c r="C102" s="152" t="s">
        <v>505</v>
      </c>
      <c r="D102" s="318">
        <v>19.73938003348535</v>
      </c>
      <c r="E102" s="319">
        <v>18.598496727152252</v>
      </c>
      <c r="F102" s="318">
        <v>1.1408833063330981</v>
      </c>
      <c r="G102" s="318"/>
      <c r="H102" s="318">
        <v>-4.2473493062477026</v>
      </c>
      <c r="I102" s="318">
        <v>18.992386654685895</v>
      </c>
      <c r="J102" s="320">
        <v>20.125095245676537</v>
      </c>
      <c r="K102" s="321">
        <f t="shared" si="13"/>
        <v>18.921419096079294</v>
      </c>
    </row>
    <row r="103" spans="2:11" x14ac:dyDescent="0.2">
      <c r="B103" s="369"/>
      <c r="C103" s="83" t="s">
        <v>506</v>
      </c>
      <c r="D103" s="53">
        <v>19.695854806305999</v>
      </c>
      <c r="E103" s="79">
        <v>18.555286096636848</v>
      </c>
      <c r="F103" s="53">
        <v>1.1405687096691501</v>
      </c>
      <c r="G103" s="53"/>
      <c r="H103" s="53">
        <v>-4.2476639029116505</v>
      </c>
      <c r="I103" s="53">
        <v>18.996528620113924</v>
      </c>
      <c r="J103" s="322"/>
      <c r="K103" s="234">
        <f t="shared" si="13"/>
        <v>18.92554558450701</v>
      </c>
    </row>
    <row r="104" spans="2:11" ht="17" thickBot="1" x14ac:dyDescent="0.25">
      <c r="B104" s="370"/>
      <c r="C104" s="89" t="s">
        <v>507</v>
      </c>
      <c r="D104" s="91">
        <v>20.086579913574752</v>
      </c>
      <c r="E104" s="82">
        <v>19.18289603659505</v>
      </c>
      <c r="F104" s="91">
        <v>0.90368387697970221</v>
      </c>
      <c r="G104" s="91"/>
      <c r="H104" s="91">
        <v>-4.4845487356010985</v>
      </c>
      <c r="I104" s="91">
        <v>22.386370462229788</v>
      </c>
      <c r="J104" s="323"/>
      <c r="K104" s="324">
        <f t="shared" si="13"/>
        <v>22.302720835321242</v>
      </c>
    </row>
  </sheetData>
  <mergeCells count="20">
    <mergeCell ref="B66:B83"/>
    <mergeCell ref="B87:B104"/>
    <mergeCell ref="B45:B47"/>
    <mergeCell ref="B48:B50"/>
    <mergeCell ref="B51:B53"/>
    <mergeCell ref="B54:B56"/>
    <mergeCell ref="B57:B59"/>
    <mergeCell ref="B60:B62"/>
    <mergeCell ref="B39:B41"/>
    <mergeCell ref="B12:B14"/>
    <mergeCell ref="B15:B17"/>
    <mergeCell ref="B18:B20"/>
    <mergeCell ref="B3:B5"/>
    <mergeCell ref="B6:B8"/>
    <mergeCell ref="B9:B11"/>
    <mergeCell ref="B24:B26"/>
    <mergeCell ref="B27:B29"/>
    <mergeCell ref="B30:B32"/>
    <mergeCell ref="B33:B35"/>
    <mergeCell ref="B36:B38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42FF0-FF70-4149-9F74-9850C7CCEF69}">
  <dimension ref="B2:AJ111"/>
  <sheetViews>
    <sheetView topLeftCell="K1" zoomScale="85" zoomScaleNormal="85" workbookViewId="0">
      <selection activeCell="R9" sqref="R9"/>
    </sheetView>
  </sheetViews>
  <sheetFormatPr baseColWidth="10" defaultRowHeight="16" x14ac:dyDescent="0.2"/>
  <cols>
    <col min="1" max="16384" width="10.83203125" style="245"/>
  </cols>
  <sheetData>
    <row r="2" spans="2:36" ht="17" thickBot="1" x14ac:dyDescent="0.25">
      <c r="B2" s="346" t="s">
        <v>516</v>
      </c>
      <c r="N2" s="346" t="s">
        <v>525</v>
      </c>
      <c r="Z2" s="346" t="s">
        <v>527</v>
      </c>
    </row>
    <row r="3" spans="2:36" s="346" customFormat="1" ht="17" thickBot="1" x14ac:dyDescent="0.25">
      <c r="B3" s="343" t="s">
        <v>49</v>
      </c>
      <c r="C3" s="344" t="s">
        <v>50</v>
      </c>
      <c r="D3" s="344" t="s">
        <v>210</v>
      </c>
      <c r="E3" s="344" t="s">
        <v>513</v>
      </c>
      <c r="F3" s="344" t="s">
        <v>212</v>
      </c>
      <c r="G3" s="344" t="s">
        <v>213</v>
      </c>
      <c r="H3" s="344" t="s">
        <v>514</v>
      </c>
      <c r="I3" s="344" t="s">
        <v>214</v>
      </c>
      <c r="J3" s="344" t="s">
        <v>215</v>
      </c>
      <c r="K3" s="344" t="s">
        <v>305</v>
      </c>
      <c r="L3" s="345" t="s">
        <v>515</v>
      </c>
      <c r="N3" s="343" t="s">
        <v>425</v>
      </c>
      <c r="O3" s="344" t="s">
        <v>426</v>
      </c>
      <c r="P3" s="344" t="s">
        <v>517</v>
      </c>
      <c r="Q3" s="344" t="s">
        <v>521</v>
      </c>
      <c r="R3" s="344" t="s">
        <v>518</v>
      </c>
      <c r="S3" s="344" t="s">
        <v>213</v>
      </c>
      <c r="T3" s="344" t="s">
        <v>256</v>
      </c>
      <c r="U3" s="344" t="s">
        <v>214</v>
      </c>
      <c r="V3" s="344" t="s">
        <v>215</v>
      </c>
      <c r="W3" s="344" t="s">
        <v>284</v>
      </c>
      <c r="X3" s="347" t="s">
        <v>515</v>
      </c>
      <c r="Z3" s="343" t="s">
        <v>425</v>
      </c>
      <c r="AA3" s="344" t="s">
        <v>426</v>
      </c>
      <c r="AB3" s="344" t="s">
        <v>517</v>
      </c>
      <c r="AC3" s="344" t="s">
        <v>519</v>
      </c>
      <c r="AD3" s="344" t="s">
        <v>518</v>
      </c>
      <c r="AE3" s="344" t="s">
        <v>213</v>
      </c>
      <c r="AF3" s="344" t="s">
        <v>256</v>
      </c>
      <c r="AG3" s="344" t="s">
        <v>214</v>
      </c>
      <c r="AH3" s="344" t="s">
        <v>215</v>
      </c>
      <c r="AI3" s="344" t="s">
        <v>284</v>
      </c>
      <c r="AJ3" s="347" t="s">
        <v>515</v>
      </c>
    </row>
    <row r="4" spans="2:36" x14ac:dyDescent="0.2">
      <c r="B4" s="302" t="s">
        <v>23</v>
      </c>
      <c r="C4" s="245" t="s">
        <v>1</v>
      </c>
      <c r="D4" s="245">
        <v>3802</v>
      </c>
      <c r="E4" s="253">
        <v>28.28</v>
      </c>
      <c r="F4" s="253">
        <v>18.295664667851199</v>
      </c>
      <c r="G4" s="253">
        <v>9.9843353321488024</v>
      </c>
      <c r="H4" s="253">
        <v>10.217174603335268</v>
      </c>
      <c r="I4" s="253">
        <v>-0.23283927118646552</v>
      </c>
      <c r="J4" s="253">
        <v>1.1751453996771866</v>
      </c>
      <c r="K4" s="253">
        <v>1.0447337302805955</v>
      </c>
      <c r="L4" s="327">
        <v>1.1248276624145801</v>
      </c>
      <c r="N4" s="301">
        <v>3802</v>
      </c>
      <c r="O4" s="242" t="s">
        <v>1</v>
      </c>
      <c r="P4" s="242" t="s">
        <v>423</v>
      </c>
      <c r="Q4" s="330">
        <v>21.859493748596702</v>
      </c>
      <c r="R4" s="330">
        <v>18.295664667851199</v>
      </c>
      <c r="S4" s="330">
        <v>3.5638290807455029</v>
      </c>
      <c r="T4" s="330">
        <v>3.2496148926510338</v>
      </c>
      <c r="U4" s="330">
        <v>0.3142141880944691</v>
      </c>
      <c r="V4" s="330">
        <v>0.80428895422380953</v>
      </c>
      <c r="W4" s="330">
        <f>AVERAGE(V4:V10)</f>
        <v>1.0365941211144694</v>
      </c>
      <c r="X4" s="341">
        <f>V4/$W$4</f>
        <v>0.77589573184063354</v>
      </c>
      <c r="Z4" s="301">
        <v>3802</v>
      </c>
      <c r="AA4" s="242" t="s">
        <v>1</v>
      </c>
      <c r="AB4" s="242" t="s">
        <v>423</v>
      </c>
      <c r="AC4" s="330">
        <v>22.042617111989099</v>
      </c>
      <c r="AD4" s="330">
        <v>18.295664667851199</v>
      </c>
      <c r="AE4" s="330">
        <v>3.7469524441379001</v>
      </c>
      <c r="AF4" s="330">
        <v>3.3620447772083</v>
      </c>
      <c r="AG4" s="330">
        <v>0.3849076669296001</v>
      </c>
      <c r="AH4" s="330">
        <v>0.76582801028346104</v>
      </c>
      <c r="AI4" s="330">
        <v>1.0620228184544429</v>
      </c>
      <c r="AJ4" s="341">
        <v>0.72110315990947083</v>
      </c>
    </row>
    <row r="5" spans="2:36" x14ac:dyDescent="0.2">
      <c r="B5" s="302" t="s">
        <v>23</v>
      </c>
      <c r="C5" s="245" t="s">
        <v>1</v>
      </c>
      <c r="D5" s="245">
        <v>3803</v>
      </c>
      <c r="E5" s="253">
        <v>28.18</v>
      </c>
      <c r="F5" s="253">
        <v>18.6413075610823</v>
      </c>
      <c r="G5" s="253">
        <v>9.5386924389176997</v>
      </c>
      <c r="H5" s="253"/>
      <c r="I5" s="253">
        <v>-0.67848216441756826</v>
      </c>
      <c r="J5" s="253">
        <v>1.6004550568280247</v>
      </c>
      <c r="K5" s="253"/>
      <c r="L5" s="327">
        <v>1.5319262798169377</v>
      </c>
      <c r="N5" s="302">
        <v>3803</v>
      </c>
      <c r="O5" s="245" t="s">
        <v>1</v>
      </c>
      <c r="P5" s="245" t="s">
        <v>423</v>
      </c>
      <c r="Q5" s="253">
        <v>22.121163081151899</v>
      </c>
      <c r="R5" s="253">
        <v>18.6413075610823</v>
      </c>
      <c r="S5" s="253">
        <v>3.4798555200695986</v>
      </c>
      <c r="T5" s="253"/>
      <c r="U5" s="253">
        <v>0.23024062741856488</v>
      </c>
      <c r="V5" s="253">
        <v>0.85249269246861115</v>
      </c>
      <c r="W5" s="253"/>
      <c r="X5" s="254">
        <f t="shared" ref="X5:X9" si="0">V5/$W$4</f>
        <v>0.82239776890888983</v>
      </c>
      <c r="Z5" s="302">
        <v>3803</v>
      </c>
      <c r="AA5" s="245" t="s">
        <v>1</v>
      </c>
      <c r="AB5" s="245" t="s">
        <v>423</v>
      </c>
      <c r="AC5" s="253">
        <v>21.5468851525326</v>
      </c>
      <c r="AD5" s="253">
        <v>18.6413075610823</v>
      </c>
      <c r="AE5" s="253">
        <v>2.9055775914502995</v>
      </c>
      <c r="AF5" s="253"/>
      <c r="AG5" s="253">
        <v>-0.45646718575800049</v>
      </c>
      <c r="AH5" s="253">
        <v>1.3721775668425311</v>
      </c>
      <c r="AI5" s="253"/>
      <c r="AJ5" s="254">
        <v>1.2920415107835961</v>
      </c>
    </row>
    <row r="6" spans="2:36" x14ac:dyDescent="0.2">
      <c r="B6" s="302" t="s">
        <v>23</v>
      </c>
      <c r="C6" s="245" t="s">
        <v>1</v>
      </c>
      <c r="D6" s="245">
        <v>3804</v>
      </c>
      <c r="E6" s="253">
        <v>27.946013319758698</v>
      </c>
      <c r="F6" s="253">
        <v>17.558336497843499</v>
      </c>
      <c r="G6" s="253">
        <v>10.3876768219152</v>
      </c>
      <c r="H6" s="253"/>
      <c r="I6" s="253">
        <v>0.17050221857993186</v>
      </c>
      <c r="J6" s="253">
        <v>0.88853331875234864</v>
      </c>
      <c r="K6" s="253"/>
      <c r="L6" s="327">
        <v>0.8504878257483901</v>
      </c>
      <c r="N6" s="302">
        <v>3804</v>
      </c>
      <c r="O6" s="245" t="s">
        <v>1</v>
      </c>
      <c r="P6" s="245" t="s">
        <v>423</v>
      </c>
      <c r="Q6" s="253">
        <v>20.484293189091701</v>
      </c>
      <c r="R6" s="253">
        <v>17.558336497843499</v>
      </c>
      <c r="S6" s="253">
        <v>2.9259566912482029</v>
      </c>
      <c r="T6" s="253"/>
      <c r="U6" s="253">
        <v>-0.32365820140283086</v>
      </c>
      <c r="V6" s="253">
        <v>1.2514999222540482</v>
      </c>
      <c r="W6" s="253"/>
      <c r="X6" s="254">
        <f t="shared" si="0"/>
        <v>1.2073191394415086</v>
      </c>
      <c r="Z6" s="302">
        <v>3804</v>
      </c>
      <c r="AA6" s="245" t="s">
        <v>1</v>
      </c>
      <c r="AB6" s="245" t="s">
        <v>423</v>
      </c>
      <c r="AC6" s="253">
        <v>21.300774919139499</v>
      </c>
      <c r="AD6" s="253">
        <v>17.558336497843499</v>
      </c>
      <c r="AE6" s="253">
        <v>3.7424384212960007</v>
      </c>
      <c r="AF6" s="253"/>
      <c r="AG6" s="253">
        <v>0.38039364408770071</v>
      </c>
      <c r="AH6" s="253">
        <v>0.76822794852166953</v>
      </c>
      <c r="AI6" s="253"/>
      <c r="AJ6" s="254">
        <v>0.7233629402046825</v>
      </c>
    </row>
    <row r="7" spans="2:36" x14ac:dyDescent="0.2">
      <c r="B7" s="302" t="s">
        <v>23</v>
      </c>
      <c r="C7" s="245" t="s">
        <v>1</v>
      </c>
      <c r="D7" s="245">
        <v>3805</v>
      </c>
      <c r="E7" s="253">
        <v>28.1971538082948</v>
      </c>
      <c r="F7" s="253">
        <v>17.831944087845201</v>
      </c>
      <c r="G7" s="253">
        <v>10.365209720449599</v>
      </c>
      <c r="H7" s="253"/>
      <c r="I7" s="253">
        <v>0.14803511711433082</v>
      </c>
      <c r="J7" s="253">
        <v>0.9024787596628554</v>
      </c>
      <c r="K7" s="253"/>
      <c r="L7" s="327">
        <v>0.86383614647960771</v>
      </c>
      <c r="N7" s="302">
        <v>3805</v>
      </c>
      <c r="O7" s="245" t="s">
        <v>1</v>
      </c>
      <c r="P7" s="245" t="s">
        <v>423</v>
      </c>
      <c r="Q7" s="253">
        <v>21.296725035986501</v>
      </c>
      <c r="R7" s="253">
        <v>17.831944087845201</v>
      </c>
      <c r="S7" s="253">
        <v>3.4647809481412999</v>
      </c>
      <c r="T7" s="253"/>
      <c r="U7" s="253">
        <v>0.21516605549026613</v>
      </c>
      <c r="V7" s="253">
        <v>0.86144700068479718</v>
      </c>
      <c r="W7" s="253"/>
      <c r="X7" s="254">
        <f t="shared" si="0"/>
        <v>0.83103596975702798</v>
      </c>
      <c r="Z7" s="302">
        <v>3805</v>
      </c>
      <c r="AA7" s="245" t="s">
        <v>1</v>
      </c>
      <c r="AB7" s="245" t="s">
        <v>423</v>
      </c>
      <c r="AC7" s="253">
        <v>21.178920220722901</v>
      </c>
      <c r="AD7" s="253">
        <v>17.831944087845201</v>
      </c>
      <c r="AE7" s="253">
        <v>3.3469761328776997</v>
      </c>
      <c r="AF7" s="253"/>
      <c r="AG7" s="253">
        <v>-1.5068644330600289E-2</v>
      </c>
      <c r="AH7" s="253">
        <v>1.0104995255411353</v>
      </c>
      <c r="AI7" s="253"/>
      <c r="AJ7" s="254">
        <v>0.95148570066668703</v>
      </c>
    </row>
    <row r="8" spans="2:36" x14ac:dyDescent="0.2">
      <c r="B8" s="302" t="s">
        <v>23</v>
      </c>
      <c r="C8" s="245" t="s">
        <v>1</v>
      </c>
      <c r="D8" s="245">
        <v>3813</v>
      </c>
      <c r="E8" s="253">
        <v>29.092564805415101</v>
      </c>
      <c r="F8" s="253">
        <v>19.010000000000002</v>
      </c>
      <c r="G8" s="253">
        <v>10.0825648054151</v>
      </c>
      <c r="H8" s="253"/>
      <c r="I8" s="253">
        <v>-0.13460979792016836</v>
      </c>
      <c r="J8" s="253">
        <v>1.0977958555608307</v>
      </c>
      <c r="K8" s="253"/>
      <c r="L8" s="327">
        <v>1.0507900948751638</v>
      </c>
      <c r="N8" s="302">
        <v>3813</v>
      </c>
      <c r="O8" s="245" t="s">
        <v>1</v>
      </c>
      <c r="P8" s="245" t="s">
        <v>423</v>
      </c>
      <c r="Q8" s="253">
        <v>21.71</v>
      </c>
      <c r="R8" s="253">
        <v>18.8954744284706</v>
      </c>
      <c r="S8" s="253">
        <v>2.8145255715294013</v>
      </c>
      <c r="T8" s="253"/>
      <c r="U8" s="253">
        <v>-0.43508932112163246</v>
      </c>
      <c r="V8" s="253">
        <v>1.3519945360469314</v>
      </c>
      <c r="W8" s="253"/>
      <c r="X8" s="254">
        <f t="shared" si="0"/>
        <v>1.3042660656741589</v>
      </c>
      <c r="Z8" s="302">
        <v>3813</v>
      </c>
      <c r="AA8" s="245" t="s">
        <v>1</v>
      </c>
      <c r="AB8" s="245" t="s">
        <v>423</v>
      </c>
      <c r="AC8" s="253">
        <v>21.22</v>
      </c>
      <c r="AD8" s="253">
        <v>18.8954744284706</v>
      </c>
      <c r="AE8" s="253">
        <v>2.3245255715293993</v>
      </c>
      <c r="AF8" s="253"/>
      <c r="AG8" s="253">
        <v>-1.0375192056789007</v>
      </c>
      <c r="AH8" s="253">
        <v>2.0526948938168337</v>
      </c>
      <c r="AI8" s="253"/>
      <c r="AJ8" s="254">
        <v>1.9328161863829927</v>
      </c>
    </row>
    <row r="9" spans="2:36" x14ac:dyDescent="0.2">
      <c r="B9" s="302" t="s">
        <v>23</v>
      </c>
      <c r="C9" s="245" t="s">
        <v>1</v>
      </c>
      <c r="D9" s="245">
        <v>3815</v>
      </c>
      <c r="E9" s="253">
        <v>29.025826956993001</v>
      </c>
      <c r="F9" s="253">
        <v>18.0812584558278</v>
      </c>
      <c r="G9" s="253">
        <v>10.9445685011652</v>
      </c>
      <c r="H9" s="253"/>
      <c r="I9" s="253">
        <v>0.72739389782993236</v>
      </c>
      <c r="J9" s="253">
        <v>0.60399399120232633</v>
      </c>
      <c r="K9" s="253"/>
      <c r="L9" s="327">
        <v>0.57813199066532017</v>
      </c>
      <c r="N9" s="302">
        <v>3815</v>
      </c>
      <c r="O9" s="245" t="s">
        <v>1</v>
      </c>
      <c r="P9" s="245" t="s">
        <v>423</v>
      </c>
      <c r="Q9" s="253">
        <v>21.33</v>
      </c>
      <c r="R9" s="253">
        <v>18.0812584558278</v>
      </c>
      <c r="S9" s="253">
        <v>3.2487415441721978</v>
      </c>
      <c r="T9" s="253"/>
      <c r="U9" s="253">
        <v>-8.7334847883591138E-4</v>
      </c>
      <c r="V9" s="253">
        <v>1.0006055423025113</v>
      </c>
      <c r="W9" s="253"/>
      <c r="X9" s="254">
        <f t="shared" si="0"/>
        <v>0.96528189956039323</v>
      </c>
      <c r="Z9" s="302">
        <v>3815</v>
      </c>
      <c r="AA9" s="245" t="s">
        <v>1</v>
      </c>
      <c r="AB9" s="245" t="s">
        <v>423</v>
      </c>
      <c r="AC9" s="253">
        <v>21.66</v>
      </c>
      <c r="AD9" s="253">
        <v>18.0812584558278</v>
      </c>
      <c r="AE9" s="253">
        <v>3.5787415441721997</v>
      </c>
      <c r="AF9" s="253"/>
      <c r="AG9" s="253">
        <v>0.21669676696389972</v>
      </c>
      <c r="AH9" s="253">
        <v>0.86053348294137932</v>
      </c>
      <c r="AI9" s="253"/>
      <c r="AJ9" s="254">
        <v>0.8102777718031613</v>
      </c>
    </row>
    <row r="10" spans="2:36" ht="17" thickBot="1" x14ac:dyDescent="0.25">
      <c r="B10" s="302" t="s">
        <v>23</v>
      </c>
      <c r="C10" s="245" t="s">
        <v>1</v>
      </c>
      <c r="D10" s="245">
        <v>3811</v>
      </c>
      <c r="E10" s="253">
        <v>30.06</v>
      </c>
      <c r="F10" s="253">
        <v>17.782108241838998</v>
      </c>
      <c r="G10" s="253">
        <v>12.277891758161001</v>
      </c>
      <c r="H10" s="253"/>
      <c r="I10" s="253">
        <v>2.060717154825733</v>
      </c>
      <c r="J10" s="253">
        <v>0.23969684838347532</v>
      </c>
      <c r="K10" s="253"/>
      <c r="L10" s="327">
        <v>0.22943343498548413</v>
      </c>
      <c r="N10" s="303">
        <v>3811</v>
      </c>
      <c r="O10" s="247" t="s">
        <v>1</v>
      </c>
      <c r="P10" s="247" t="s">
        <v>423</v>
      </c>
      <c r="Q10" s="255">
        <v>20.850518533203701</v>
      </c>
      <c r="R10" s="255">
        <v>17.782108241838998</v>
      </c>
      <c r="S10" s="255">
        <v>3.0684102913647031</v>
      </c>
      <c r="T10" s="255"/>
      <c r="U10" s="255">
        <v>-0.18120460128633065</v>
      </c>
      <c r="V10" s="255">
        <v>1.133830199820578</v>
      </c>
      <c r="W10" s="255"/>
      <c r="X10" s="256">
        <f t="shared" ref="X10:X17" si="1">V10/$W$4</f>
        <v>1.0938034248173891</v>
      </c>
      <c r="Z10" s="302">
        <v>3811</v>
      </c>
      <c r="AA10" s="245" t="s">
        <v>1</v>
      </c>
      <c r="AB10" s="245" t="s">
        <v>423</v>
      </c>
      <c r="AC10" s="253">
        <v>21.39</v>
      </c>
      <c r="AD10" s="253">
        <v>17.782108241838998</v>
      </c>
      <c r="AE10" s="253">
        <v>3.6078917581610028</v>
      </c>
      <c r="AF10" s="253"/>
      <c r="AG10" s="253">
        <v>0.24584698095270285</v>
      </c>
      <c r="AH10" s="253">
        <v>0.84332055206596013</v>
      </c>
      <c r="AI10" s="253"/>
      <c r="AJ10" s="254">
        <v>0.79407008720701577</v>
      </c>
    </row>
    <row r="11" spans="2:36" x14ac:dyDescent="0.2">
      <c r="B11" s="301" t="s">
        <v>23</v>
      </c>
      <c r="C11" s="242" t="s">
        <v>207</v>
      </c>
      <c r="D11" s="242">
        <v>3812</v>
      </c>
      <c r="E11" s="330">
        <v>29.12</v>
      </c>
      <c r="F11" s="330">
        <v>17.698937474660148</v>
      </c>
      <c r="G11" s="330">
        <v>11.421062525339853</v>
      </c>
      <c r="H11" s="330"/>
      <c r="I11" s="330">
        <v>1.2038879220045846</v>
      </c>
      <c r="J11" s="330">
        <v>0.4341038365184961</v>
      </c>
      <c r="K11" s="330"/>
      <c r="L11" s="331">
        <v>0.41551624489227906</v>
      </c>
      <c r="N11" s="301">
        <v>3814</v>
      </c>
      <c r="O11" s="242" t="s">
        <v>207</v>
      </c>
      <c r="P11" s="242" t="s">
        <v>423</v>
      </c>
      <c r="Q11" s="330">
        <v>21.067</v>
      </c>
      <c r="R11" s="330">
        <v>17.426745245958102</v>
      </c>
      <c r="S11" s="330">
        <f t="shared" ref="S11:S15" si="2">Q11-R11</f>
        <v>3.6402547540418979</v>
      </c>
      <c r="T11" s="330"/>
      <c r="U11" s="330">
        <f t="shared" ref="U11:U15" si="3">S11-$T$4</f>
        <v>0.39063986139086415</v>
      </c>
      <c r="V11" s="330">
        <f t="shared" ref="V11:V15" si="4">2^(-U11)</f>
        <v>0.76279121771940372</v>
      </c>
      <c r="W11" s="330"/>
      <c r="X11" s="341">
        <f t="shared" si="1"/>
        <v>0.7358629594573689</v>
      </c>
      <c r="Z11" s="301">
        <v>3814</v>
      </c>
      <c r="AA11" s="242" t="s">
        <v>207</v>
      </c>
      <c r="AB11" s="242" t="s">
        <v>423</v>
      </c>
      <c r="AC11" s="330">
        <v>21.07</v>
      </c>
      <c r="AD11" s="330">
        <v>17.426745245958102</v>
      </c>
      <c r="AE11" s="330">
        <v>3.643254754041898</v>
      </c>
      <c r="AF11" s="330"/>
      <c r="AG11" s="330">
        <v>0.28120997683359805</v>
      </c>
      <c r="AH11" s="330">
        <v>0.82290056762257191</v>
      </c>
      <c r="AI11" s="330"/>
      <c r="AJ11" s="341">
        <v>0.77484264304239292</v>
      </c>
    </row>
    <row r="12" spans="2:36" x14ac:dyDescent="0.2">
      <c r="B12" s="302" t="s">
        <v>23</v>
      </c>
      <c r="C12" s="245" t="s">
        <v>207</v>
      </c>
      <c r="D12" s="245">
        <v>3814</v>
      </c>
      <c r="E12" s="253">
        <v>29.444704933641599</v>
      </c>
      <c r="F12" s="253">
        <v>17.426745245958102</v>
      </c>
      <c r="G12" s="253">
        <v>12.017959687683497</v>
      </c>
      <c r="H12" s="253"/>
      <c r="I12" s="253">
        <v>1.8007850843482291</v>
      </c>
      <c r="J12" s="253">
        <v>0.28701835688092309</v>
      </c>
      <c r="K12" s="253"/>
      <c r="L12" s="327">
        <v>0.2747287165733947</v>
      </c>
      <c r="N12" s="302">
        <v>3812</v>
      </c>
      <c r="O12" s="245" t="s">
        <v>207</v>
      </c>
      <c r="P12" s="245" t="s">
        <v>423</v>
      </c>
      <c r="Q12" s="253">
        <v>21.862803815185799</v>
      </c>
      <c r="R12" s="253">
        <v>17.698937474660148</v>
      </c>
      <c r="S12" s="253">
        <f t="shared" si="2"/>
        <v>4.1638663405256509</v>
      </c>
      <c r="T12" s="253"/>
      <c r="U12" s="253">
        <f t="shared" si="3"/>
        <v>0.9142514478746171</v>
      </c>
      <c r="V12" s="253">
        <f t="shared" si="4"/>
        <v>0.53061911460512601</v>
      </c>
      <c r="W12" s="253"/>
      <c r="X12" s="254">
        <f t="shared" si="1"/>
        <v>0.51188705762159215</v>
      </c>
      <c r="Z12" s="302">
        <v>3812</v>
      </c>
      <c r="AA12" s="245" t="s">
        <v>207</v>
      </c>
      <c r="AB12" s="245" t="s">
        <v>423</v>
      </c>
      <c r="AC12" s="253">
        <v>22.49</v>
      </c>
      <c r="AD12" s="253">
        <v>17.698937474660148</v>
      </c>
      <c r="AE12" s="253">
        <v>4.79106252533985</v>
      </c>
      <c r="AF12" s="253"/>
      <c r="AG12" s="253">
        <v>1.42901774813155</v>
      </c>
      <c r="AH12" s="253">
        <v>0.37138366135029188</v>
      </c>
      <c r="AI12" s="253">
        <v>0.43367729975389607</v>
      </c>
      <c r="AJ12" s="254">
        <v>0.34969461568703852</v>
      </c>
    </row>
    <row r="13" spans="2:36" x14ac:dyDescent="0.2">
      <c r="B13" s="302" t="s">
        <v>23</v>
      </c>
      <c r="C13" s="245" t="s">
        <v>207</v>
      </c>
      <c r="D13" s="245">
        <v>3901</v>
      </c>
      <c r="E13" s="253">
        <v>28.97</v>
      </c>
      <c r="F13" s="253">
        <v>17.060471827734148</v>
      </c>
      <c r="G13" s="253">
        <v>11.909528172265851</v>
      </c>
      <c r="H13" s="253"/>
      <c r="I13" s="253">
        <v>1.6923535689305833</v>
      </c>
      <c r="J13" s="253">
        <v>0.3094217317903481</v>
      </c>
      <c r="K13" s="253"/>
      <c r="L13" s="327">
        <v>0.2961728168834401</v>
      </c>
      <c r="N13" s="302">
        <v>3901</v>
      </c>
      <c r="O13" s="245" t="s">
        <v>207</v>
      </c>
      <c r="P13" s="245" t="s">
        <v>423</v>
      </c>
      <c r="Q13" s="253">
        <v>21.130672528135801</v>
      </c>
      <c r="R13" s="253">
        <v>17.060471827734148</v>
      </c>
      <c r="S13" s="253">
        <f t="shared" si="2"/>
        <v>4.0702007004016529</v>
      </c>
      <c r="T13" s="253"/>
      <c r="U13" s="253">
        <f t="shared" si="3"/>
        <v>0.82058580775061918</v>
      </c>
      <c r="V13" s="253">
        <f t="shared" si="4"/>
        <v>0.56621198502633729</v>
      </c>
      <c r="W13" s="253"/>
      <c r="X13" s="254">
        <f t="shared" si="1"/>
        <v>0.54622341907321259</v>
      </c>
      <c r="Z13" s="302">
        <v>3901</v>
      </c>
      <c r="AA13" s="245" t="s">
        <v>207</v>
      </c>
      <c r="AB13" s="245" t="s">
        <v>423</v>
      </c>
      <c r="AC13" s="253">
        <v>21.244316802631701</v>
      </c>
      <c r="AD13" s="253">
        <v>17.060471827734148</v>
      </c>
      <c r="AE13" s="253">
        <v>4.1838449748975535</v>
      </c>
      <c r="AF13" s="253"/>
      <c r="AG13" s="253">
        <v>0.8218001976892535</v>
      </c>
      <c r="AH13" s="253">
        <v>0.56573557608018288</v>
      </c>
      <c r="AI13" s="253"/>
      <c r="AJ13" s="254">
        <v>0.53269625308380408</v>
      </c>
    </row>
    <row r="14" spans="2:36" x14ac:dyDescent="0.2">
      <c r="B14" s="302" t="s">
        <v>23</v>
      </c>
      <c r="C14" s="245" t="s">
        <v>207</v>
      </c>
      <c r="D14" s="245">
        <v>3902</v>
      </c>
      <c r="E14" s="253">
        <v>28.5935199477765</v>
      </c>
      <c r="F14" s="253">
        <v>17.293449493246751</v>
      </c>
      <c r="G14" s="253">
        <v>11.300070454529749</v>
      </c>
      <c r="H14" s="253"/>
      <c r="I14" s="253">
        <v>1.0828958511944808</v>
      </c>
      <c r="J14" s="253">
        <v>0.47208028803389679</v>
      </c>
      <c r="K14" s="253"/>
      <c r="L14" s="327">
        <v>0.45186660902305226</v>
      </c>
      <c r="N14" s="302">
        <v>3902</v>
      </c>
      <c r="O14" s="245" t="s">
        <v>207</v>
      </c>
      <c r="P14" s="245" t="s">
        <v>423</v>
      </c>
      <c r="Q14" s="253">
        <v>21.3802604077034</v>
      </c>
      <c r="R14" s="253">
        <v>17.293449493246751</v>
      </c>
      <c r="S14" s="253">
        <f t="shared" si="2"/>
        <v>4.0868109144566489</v>
      </c>
      <c r="T14" s="253"/>
      <c r="U14" s="253">
        <f t="shared" si="3"/>
        <v>0.83719602180561514</v>
      </c>
      <c r="V14" s="253">
        <f t="shared" si="4"/>
        <v>0.55973038749436266</v>
      </c>
      <c r="W14" s="253"/>
      <c r="X14" s="254">
        <f t="shared" si="1"/>
        <v>0.53997063661964617</v>
      </c>
      <c r="Z14" s="302">
        <v>3902</v>
      </c>
      <c r="AA14" s="245" t="s">
        <v>207</v>
      </c>
      <c r="AB14" s="245" t="s">
        <v>423</v>
      </c>
      <c r="AC14" s="253">
        <v>21.4955881899986</v>
      </c>
      <c r="AD14" s="253">
        <v>17.293449493246751</v>
      </c>
      <c r="AE14" s="253">
        <v>4.2021386967518488</v>
      </c>
      <c r="AF14" s="253"/>
      <c r="AG14" s="253">
        <v>0.84009391954354884</v>
      </c>
      <c r="AH14" s="253">
        <v>0.55860720248618789</v>
      </c>
      <c r="AI14" s="253"/>
      <c r="AJ14" s="254">
        <v>0.52598418111121803</v>
      </c>
    </row>
    <row r="15" spans="2:36" x14ac:dyDescent="0.2">
      <c r="B15" s="302" t="s">
        <v>23</v>
      </c>
      <c r="C15" s="245" t="s">
        <v>207</v>
      </c>
      <c r="D15" s="245">
        <v>3903</v>
      </c>
      <c r="E15" s="253">
        <v>30.8448608159323</v>
      </c>
      <c r="F15" s="253">
        <v>19.116129079148202</v>
      </c>
      <c r="G15" s="253">
        <v>11.728731736784098</v>
      </c>
      <c r="H15" s="253"/>
      <c r="I15" s="253">
        <v>1.5115571334488305</v>
      </c>
      <c r="J15" s="253">
        <v>0.35073246107752681</v>
      </c>
      <c r="K15" s="253"/>
      <c r="L15" s="327">
        <v>0.33571469065455251</v>
      </c>
      <c r="N15" s="302">
        <v>3903</v>
      </c>
      <c r="O15" s="245" t="s">
        <v>207</v>
      </c>
      <c r="P15" s="245" t="s">
        <v>423</v>
      </c>
      <c r="Q15" s="253">
        <v>23.275514866206901</v>
      </c>
      <c r="R15" s="253">
        <v>19.116129079148202</v>
      </c>
      <c r="S15" s="253">
        <f t="shared" si="2"/>
        <v>4.1593857870586994</v>
      </c>
      <c r="T15" s="253"/>
      <c r="U15" s="253">
        <f t="shared" si="3"/>
        <v>0.90977089440766568</v>
      </c>
      <c r="V15" s="253">
        <f t="shared" si="4"/>
        <v>0.53226961100308556</v>
      </c>
      <c r="W15" s="253"/>
      <c r="X15" s="254">
        <f t="shared" si="1"/>
        <v>0.5134792877571297</v>
      </c>
      <c r="Z15" s="302">
        <v>3903</v>
      </c>
      <c r="AA15" s="245" t="s">
        <v>207</v>
      </c>
      <c r="AB15" s="245" t="s">
        <v>423</v>
      </c>
      <c r="AC15" s="253">
        <v>23.77</v>
      </c>
      <c r="AD15" s="253">
        <v>19.116129079148202</v>
      </c>
      <c r="AE15" s="253">
        <v>4.6538709208517979</v>
      </c>
      <c r="AF15" s="253"/>
      <c r="AG15" s="253">
        <v>1.2918261436434979</v>
      </c>
      <c r="AH15" s="253">
        <v>0.40843371213693519</v>
      </c>
      <c r="AI15" s="253"/>
      <c r="AJ15" s="254">
        <v>0.38458091958073648</v>
      </c>
    </row>
    <row r="16" spans="2:36" x14ac:dyDescent="0.2">
      <c r="B16" s="302" t="s">
        <v>23</v>
      </c>
      <c r="C16" s="245" t="s">
        <v>207</v>
      </c>
      <c r="D16" s="245">
        <v>3904</v>
      </c>
      <c r="E16" s="253">
        <v>27.9440478735577</v>
      </c>
      <c r="F16" s="253">
        <v>16.71</v>
      </c>
      <c r="G16" s="253">
        <v>11.234047873557699</v>
      </c>
      <c r="H16" s="253"/>
      <c r="I16" s="253">
        <v>1.0168732702224315</v>
      </c>
      <c r="J16" s="253">
        <v>0.49418623434272985</v>
      </c>
      <c r="K16" s="253"/>
      <c r="L16" s="327">
        <v>0.47302601612183126</v>
      </c>
      <c r="N16" s="302">
        <v>3904</v>
      </c>
      <c r="O16" s="245" t="s">
        <v>207</v>
      </c>
      <c r="P16" s="245" t="s">
        <v>423</v>
      </c>
      <c r="Q16" s="253">
        <v>21.020582320372299</v>
      </c>
      <c r="R16" s="253">
        <v>16.794097599491799</v>
      </c>
      <c r="S16" s="253">
        <f t="shared" ref="S16:S17" si="5">Q16-R16</f>
        <v>4.2264847208804994</v>
      </c>
      <c r="T16" s="253"/>
      <c r="U16" s="253">
        <f t="shared" ref="U16:U17" si="6">S16-$T$4</f>
        <v>0.97686982822946566</v>
      </c>
      <c r="V16" s="253">
        <f t="shared" ref="V16:V17" si="7">2^(-U16)</f>
        <v>0.50808091265277322</v>
      </c>
      <c r="W16" s="253"/>
      <c r="X16" s="254">
        <f t="shared" si="1"/>
        <v>0.49014450526356662</v>
      </c>
      <c r="Z16" s="302">
        <v>3904</v>
      </c>
      <c r="AA16" s="245" t="s">
        <v>207</v>
      </c>
      <c r="AB16" s="245" t="s">
        <v>423</v>
      </c>
      <c r="AC16" s="253">
        <v>21.395572013242798</v>
      </c>
      <c r="AD16" s="253">
        <v>16.794097599491799</v>
      </c>
      <c r="AE16" s="253">
        <v>4.6014744137509993</v>
      </c>
      <c r="AF16" s="253"/>
      <c r="AG16" s="253">
        <v>1.2394296365426993</v>
      </c>
      <c r="AH16" s="253">
        <v>0.42354006788274828</v>
      </c>
      <c r="AI16" s="253"/>
      <c r="AJ16" s="254">
        <v>0.39880505439527586</v>
      </c>
    </row>
    <row r="17" spans="2:36" ht="17" thickBot="1" x14ac:dyDescent="0.25">
      <c r="B17" s="303" t="s">
        <v>23</v>
      </c>
      <c r="C17" s="247" t="s">
        <v>207</v>
      </c>
      <c r="D17" s="247">
        <v>3905</v>
      </c>
      <c r="E17" s="255">
        <v>27.274976769310999</v>
      </c>
      <c r="F17" s="255">
        <v>16.0884429557846</v>
      </c>
      <c r="G17" s="255">
        <v>11.186533813526399</v>
      </c>
      <c r="H17" s="255"/>
      <c r="I17" s="255">
        <v>0.96935921019113103</v>
      </c>
      <c r="J17" s="255">
        <v>0.51073286043214117</v>
      </c>
      <c r="K17" s="255"/>
      <c r="L17" s="329">
        <v>0.48886414368469572</v>
      </c>
      <c r="N17" s="303">
        <v>3905</v>
      </c>
      <c r="O17" s="247" t="s">
        <v>207</v>
      </c>
      <c r="P17" s="247" t="s">
        <v>423</v>
      </c>
      <c r="Q17" s="255">
        <v>19.903654153055101</v>
      </c>
      <c r="R17" s="255">
        <v>16.0884429557846</v>
      </c>
      <c r="S17" s="255">
        <f t="shared" si="5"/>
        <v>3.8152111972705001</v>
      </c>
      <c r="T17" s="255"/>
      <c r="U17" s="255">
        <f t="shared" si="6"/>
        <v>0.56559630461946631</v>
      </c>
      <c r="V17" s="255">
        <f t="shared" si="7"/>
        <v>0.67567608371222898</v>
      </c>
      <c r="W17" s="255"/>
      <c r="X17" s="256">
        <f t="shared" si="1"/>
        <v>0.65182318705974529</v>
      </c>
      <c r="Z17" s="303">
        <v>3905</v>
      </c>
      <c r="AA17" s="247" t="s">
        <v>207</v>
      </c>
      <c r="AB17" s="247" t="s">
        <v>423</v>
      </c>
      <c r="AC17" s="255">
        <v>21.3163268495742</v>
      </c>
      <c r="AD17" s="255">
        <v>16.0884429557846</v>
      </c>
      <c r="AE17" s="255">
        <v>5.2278838937895991</v>
      </c>
      <c r="AF17" s="255"/>
      <c r="AG17" s="255">
        <v>1.8658391165812991</v>
      </c>
      <c r="AH17" s="255">
        <v>0.27436357858703037</v>
      </c>
      <c r="AI17" s="255"/>
      <c r="AJ17" s="256">
        <v>0.25834056841293718</v>
      </c>
    </row>
    <row r="18" spans="2:36" ht="17" thickBot="1" x14ac:dyDescent="0.25">
      <c r="B18" s="302"/>
      <c r="L18" s="328"/>
      <c r="N18" s="302"/>
      <c r="X18" s="326"/>
      <c r="Z18" s="302"/>
      <c r="AJ18" s="326"/>
    </row>
    <row r="19" spans="2:36" x14ac:dyDescent="0.2">
      <c r="B19" s="301" t="s">
        <v>13</v>
      </c>
      <c r="C19" s="242" t="s">
        <v>1</v>
      </c>
      <c r="D19" s="242">
        <v>1302</v>
      </c>
      <c r="E19" s="330">
        <v>28.3211793720507</v>
      </c>
      <c r="F19" s="330">
        <v>18.829999999999998</v>
      </c>
      <c r="G19" s="330">
        <v>9.4911793720507021</v>
      </c>
      <c r="H19" s="330"/>
      <c r="I19" s="330">
        <v>-0.72599523128456589</v>
      </c>
      <c r="J19" s="330">
        <v>1.6540412695736597</v>
      </c>
      <c r="K19" s="330"/>
      <c r="L19" s="331">
        <v>1.5832180216191698</v>
      </c>
      <c r="N19" s="301">
        <v>1409</v>
      </c>
      <c r="O19" s="242" t="s">
        <v>1</v>
      </c>
      <c r="P19" s="242" t="s">
        <v>428</v>
      </c>
      <c r="Q19" s="330">
        <v>20.2826487433959</v>
      </c>
      <c r="R19" s="330">
        <v>19.139986939224102</v>
      </c>
      <c r="S19" s="330">
        <v>1.142661804171798</v>
      </c>
      <c r="T19" s="330"/>
      <c r="U19" s="330">
        <f t="shared" ref="U19:U30" si="8">S19-$T$4</f>
        <v>-2.1069530884792358</v>
      </c>
      <c r="V19" s="330">
        <f t="shared" ref="V19:V44" si="9">2^(-U19)</f>
        <v>4.3078054273589981</v>
      </c>
      <c r="W19" s="330"/>
      <c r="X19" s="341">
        <f>V19/$W$4</f>
        <v>4.1557301354628216</v>
      </c>
      <c r="Z19" s="301">
        <v>1302</v>
      </c>
      <c r="AA19" s="242" t="s">
        <v>1</v>
      </c>
      <c r="AB19" s="242" t="s">
        <v>13</v>
      </c>
      <c r="AC19" s="330">
        <v>19.98</v>
      </c>
      <c r="AD19" s="330">
        <v>18.832521374945799</v>
      </c>
      <c r="AE19" s="330">
        <v>1.1474786250542017</v>
      </c>
      <c r="AF19" s="330"/>
      <c r="AG19" s="330">
        <v>-2.2145661521540982</v>
      </c>
      <c r="AH19" s="330">
        <v>4.6414196780116077</v>
      </c>
      <c r="AI19" s="330"/>
      <c r="AJ19" s="341">
        <v>4.3703577713765558</v>
      </c>
    </row>
    <row r="20" spans="2:36" x14ac:dyDescent="0.2">
      <c r="B20" s="302" t="s">
        <v>13</v>
      </c>
      <c r="C20" s="245" t="s">
        <v>1</v>
      </c>
      <c r="D20" s="245">
        <v>1291</v>
      </c>
      <c r="E20" s="253">
        <v>29.637389266717499</v>
      </c>
      <c r="F20" s="253">
        <v>19.71</v>
      </c>
      <c r="G20" s="253">
        <v>9.9273892667174977</v>
      </c>
      <c r="H20" s="253"/>
      <c r="I20" s="253">
        <v>-0.28978533661777028</v>
      </c>
      <c r="J20" s="253">
        <v>1.2224583705218535</v>
      </c>
      <c r="K20" s="253"/>
      <c r="L20" s="327">
        <v>1.1701147719175531</v>
      </c>
      <c r="N20" s="302">
        <v>1302</v>
      </c>
      <c r="O20" s="245" t="s">
        <v>1</v>
      </c>
      <c r="P20" s="245" t="s">
        <v>428</v>
      </c>
      <c r="Q20" s="253">
        <v>20.399256203079201</v>
      </c>
      <c r="R20" s="253">
        <v>18.829999999999998</v>
      </c>
      <c r="S20" s="253">
        <v>1.5692562030792025</v>
      </c>
      <c r="T20" s="253"/>
      <c r="U20" s="253">
        <f t="shared" si="8"/>
        <v>-1.6803586895718312</v>
      </c>
      <c r="V20" s="253">
        <f t="shared" si="9"/>
        <v>3.2050762723228687</v>
      </c>
      <c r="W20" s="253"/>
      <c r="X20" s="254">
        <f t="shared" ref="X20:X44" si="10">V20/$W$4</f>
        <v>3.0919298180825177</v>
      </c>
      <c r="Z20" s="302">
        <v>1257</v>
      </c>
      <c r="AA20" s="245" t="s">
        <v>1</v>
      </c>
      <c r="AB20" s="245" t="s">
        <v>13</v>
      </c>
      <c r="AC20" s="253">
        <v>20.03</v>
      </c>
      <c r="AD20" s="253">
        <v>18.859719115753201</v>
      </c>
      <c r="AE20" s="253">
        <v>1.1702808842468002</v>
      </c>
      <c r="AF20" s="253"/>
      <c r="AG20" s="253">
        <v>-2.1917638929614998</v>
      </c>
      <c r="AH20" s="253">
        <v>4.5686372370730099</v>
      </c>
      <c r="AI20" s="253"/>
      <c r="AJ20" s="254">
        <v>4.3018258719918352</v>
      </c>
    </row>
    <row r="21" spans="2:36" x14ac:dyDescent="0.2">
      <c r="B21" s="302" t="s">
        <v>13</v>
      </c>
      <c r="C21" s="245" t="s">
        <v>1</v>
      </c>
      <c r="D21" s="245">
        <v>1257</v>
      </c>
      <c r="E21" s="253">
        <v>28.399093845394798</v>
      </c>
      <c r="F21" s="253">
        <v>18.86</v>
      </c>
      <c r="G21" s="253">
        <v>9.5390938453947989</v>
      </c>
      <c r="H21" s="253"/>
      <c r="I21" s="253">
        <v>-0.67808075794046907</v>
      </c>
      <c r="J21" s="253">
        <v>1.6000098181303657</v>
      </c>
      <c r="K21" s="253"/>
      <c r="L21" s="327">
        <v>1.5315001054868149</v>
      </c>
      <c r="N21" s="302">
        <v>1289</v>
      </c>
      <c r="O21" s="245" t="s">
        <v>1</v>
      </c>
      <c r="P21" s="245" t="s">
        <v>428</v>
      </c>
      <c r="Q21" s="253">
        <v>21.606740051008199</v>
      </c>
      <c r="R21" s="253">
        <v>18.579999999999998</v>
      </c>
      <c r="S21" s="253">
        <v>3.0267400510082005</v>
      </c>
      <c r="T21" s="253"/>
      <c r="U21" s="253">
        <f t="shared" si="8"/>
        <v>-0.22287484164283322</v>
      </c>
      <c r="V21" s="253">
        <f t="shared" si="9"/>
        <v>1.1670568515540751</v>
      </c>
      <c r="W21" s="253"/>
      <c r="X21" s="254">
        <f t="shared" si="10"/>
        <v>1.1258571004621769</v>
      </c>
      <c r="Z21" s="302">
        <v>1289</v>
      </c>
      <c r="AA21" s="245" t="s">
        <v>1</v>
      </c>
      <c r="AB21" s="245" t="s">
        <v>13</v>
      </c>
      <c r="AC21" s="253">
        <v>19.64</v>
      </c>
      <c r="AD21" s="253">
        <v>18.578890079828899</v>
      </c>
      <c r="AE21" s="253">
        <v>1.0611099201711021</v>
      </c>
      <c r="AF21" s="253"/>
      <c r="AG21" s="253">
        <v>-2.3009348570371979</v>
      </c>
      <c r="AH21" s="253">
        <v>4.9277697819132316</v>
      </c>
      <c r="AI21" s="253"/>
      <c r="AJ21" s="254">
        <v>4.6399848442847897</v>
      </c>
    </row>
    <row r="22" spans="2:36" x14ac:dyDescent="0.2">
      <c r="B22" s="302" t="s">
        <v>13</v>
      </c>
      <c r="C22" s="245" t="s">
        <v>1</v>
      </c>
      <c r="D22" s="245">
        <v>1289</v>
      </c>
      <c r="E22" s="253">
        <v>28.760006470592199</v>
      </c>
      <c r="F22" s="253">
        <v>18.579999999999998</v>
      </c>
      <c r="G22" s="253">
        <v>10.1800064705922</v>
      </c>
      <c r="H22" s="253"/>
      <c r="I22" s="253">
        <v>-3.7168132743067517E-2</v>
      </c>
      <c r="J22" s="253">
        <v>1.026097720553713</v>
      </c>
      <c r="K22" s="253"/>
      <c r="L22" s="327">
        <v>0.98216195267106265</v>
      </c>
      <c r="N22" s="302">
        <v>1257</v>
      </c>
      <c r="O22" s="245" t="s">
        <v>1</v>
      </c>
      <c r="P22" s="245" t="s">
        <v>428</v>
      </c>
      <c r="Q22" s="253">
        <v>20.957687343779</v>
      </c>
      <c r="R22" s="253">
        <v>18.86</v>
      </c>
      <c r="S22" s="253">
        <v>2.0976873437790005</v>
      </c>
      <c r="T22" s="253"/>
      <c r="U22" s="253">
        <f t="shared" si="8"/>
        <v>-1.1519275488720333</v>
      </c>
      <c r="V22" s="253">
        <f t="shared" si="9"/>
        <v>2.2221058619181142</v>
      </c>
      <c r="W22" s="253"/>
      <c r="X22" s="254">
        <f t="shared" si="10"/>
        <v>2.1436604903074987</v>
      </c>
      <c r="Z22" s="302">
        <v>1291</v>
      </c>
      <c r="AA22" s="245" t="s">
        <v>1</v>
      </c>
      <c r="AB22" s="245" t="s">
        <v>13</v>
      </c>
      <c r="AC22" s="253">
        <v>21.03</v>
      </c>
      <c r="AD22" s="253">
        <v>19.709221692762899</v>
      </c>
      <c r="AE22" s="253">
        <v>1.3207783072371022</v>
      </c>
      <c r="AF22" s="253"/>
      <c r="AG22" s="253">
        <v>-2.0412664699711978</v>
      </c>
      <c r="AH22" s="253">
        <v>4.1160670109200153</v>
      </c>
      <c r="AI22" s="253"/>
      <c r="AJ22" s="254">
        <v>3.8756860393170358</v>
      </c>
    </row>
    <row r="23" spans="2:36" x14ac:dyDescent="0.2">
      <c r="B23" s="302" t="s">
        <v>13</v>
      </c>
      <c r="C23" s="245" t="s">
        <v>1</v>
      </c>
      <c r="D23" s="245">
        <v>1316</v>
      </c>
      <c r="E23" s="253">
        <v>28.3175100993802</v>
      </c>
      <c r="F23" s="253">
        <v>19.22</v>
      </c>
      <c r="G23" s="253">
        <v>9.0975100993802016</v>
      </c>
      <c r="H23" s="253"/>
      <c r="I23" s="253">
        <v>-1.1196645039550663</v>
      </c>
      <c r="J23" s="253">
        <v>2.1729643474799341</v>
      </c>
      <c r="K23" s="253"/>
      <c r="L23" s="327">
        <v>2.0799216915264309</v>
      </c>
      <c r="N23" s="302">
        <v>1291</v>
      </c>
      <c r="O23" s="245" t="s">
        <v>1</v>
      </c>
      <c r="P23" s="245" t="s">
        <v>428</v>
      </c>
      <c r="Q23" s="253">
        <v>20.079999999999998</v>
      </c>
      <c r="R23" s="253">
        <v>19.71</v>
      </c>
      <c r="S23" s="253">
        <v>0.36999999999999744</v>
      </c>
      <c r="T23" s="253"/>
      <c r="U23" s="253">
        <f t="shared" si="8"/>
        <v>-2.8796148926510363</v>
      </c>
      <c r="V23" s="253">
        <f t="shared" si="9"/>
        <v>7.3595364170229303</v>
      </c>
      <c r="W23" s="253"/>
      <c r="X23" s="254">
        <f t="shared" si="10"/>
        <v>7.0997281068027869</v>
      </c>
      <c r="Z23" s="302">
        <v>1316</v>
      </c>
      <c r="AA23" s="245" t="s">
        <v>1</v>
      </c>
      <c r="AB23" s="245" t="s">
        <v>13</v>
      </c>
      <c r="AC23" s="253">
        <v>19.95</v>
      </c>
      <c r="AD23" s="253">
        <v>19.2161069007633</v>
      </c>
      <c r="AE23" s="253">
        <v>0.73389309923669899</v>
      </c>
      <c r="AF23" s="253"/>
      <c r="AG23" s="253">
        <v>-2.628151677971601</v>
      </c>
      <c r="AH23" s="253">
        <v>6.1823343437174962</v>
      </c>
      <c r="AI23" s="253"/>
      <c r="AJ23" s="254">
        <v>5.8212820254790945</v>
      </c>
    </row>
    <row r="24" spans="2:36" x14ac:dyDescent="0.2">
      <c r="B24" s="302" t="s">
        <v>13</v>
      </c>
      <c r="C24" s="245" t="s">
        <v>1</v>
      </c>
      <c r="D24" s="245">
        <v>1399</v>
      </c>
      <c r="E24" s="253">
        <v>29.77340730017665</v>
      </c>
      <c r="F24" s="253">
        <v>18.439519449158599</v>
      </c>
      <c r="G24" s="253">
        <v>11.333887851018051</v>
      </c>
      <c r="H24" s="253"/>
      <c r="I24" s="253">
        <v>1.1167132476827835</v>
      </c>
      <c r="J24" s="253">
        <v>0.46114320739129661</v>
      </c>
      <c r="K24" s="253"/>
      <c r="L24" s="327">
        <v>0.44139783566425328</v>
      </c>
      <c r="N24" s="302">
        <v>1316</v>
      </c>
      <c r="O24" s="245" t="s">
        <v>1</v>
      </c>
      <c r="P24" s="245" t="s">
        <v>428</v>
      </c>
      <c r="Q24" s="253">
        <v>20.452460084127299</v>
      </c>
      <c r="R24" s="253">
        <v>19.22</v>
      </c>
      <c r="S24" s="253">
        <v>1.2324600841273003</v>
      </c>
      <c r="T24" s="253"/>
      <c r="U24" s="253">
        <f t="shared" si="8"/>
        <v>-2.0171548085237334</v>
      </c>
      <c r="V24" s="253">
        <f t="shared" si="9"/>
        <v>4.0478471354125833</v>
      </c>
      <c r="W24" s="253"/>
      <c r="X24" s="254">
        <f t="shared" si="10"/>
        <v>3.9049489602165961</v>
      </c>
      <c r="Z24" s="332">
        <v>1399</v>
      </c>
      <c r="AA24" s="333" t="s">
        <v>1</v>
      </c>
      <c r="AB24" s="245" t="s">
        <v>13</v>
      </c>
      <c r="AC24" s="334">
        <v>21.206017904017202</v>
      </c>
      <c r="AD24" s="335">
        <v>18.439519449158599</v>
      </c>
      <c r="AE24" s="336">
        <v>2.7664984548586027</v>
      </c>
      <c r="AF24" s="337"/>
      <c r="AG24" s="338">
        <v>-0.59554632234969729</v>
      </c>
      <c r="AH24" s="335">
        <v>1.5110446823493762</v>
      </c>
      <c r="AI24" s="339"/>
      <c r="AJ24" s="340">
        <v>1.4227986970641486</v>
      </c>
    </row>
    <row r="25" spans="2:36" x14ac:dyDescent="0.2">
      <c r="B25" s="302" t="s">
        <v>13</v>
      </c>
      <c r="C25" s="245" t="s">
        <v>1</v>
      </c>
      <c r="D25" s="245">
        <v>1400</v>
      </c>
      <c r="E25" s="253">
        <v>28.0949064740118</v>
      </c>
      <c r="F25" s="253">
        <v>17.913688975893901</v>
      </c>
      <c r="G25" s="253">
        <v>10.181217498117899</v>
      </c>
      <c r="H25" s="253"/>
      <c r="I25" s="253">
        <v>-3.5957105217368834E-2</v>
      </c>
      <c r="J25" s="253">
        <v>1.0252367546885597</v>
      </c>
      <c r="K25" s="253"/>
      <c r="L25" s="327">
        <v>0.98133785190720391</v>
      </c>
      <c r="N25" s="302">
        <v>1400</v>
      </c>
      <c r="O25" s="245" t="s">
        <v>1</v>
      </c>
      <c r="P25" s="245" t="s">
        <v>428</v>
      </c>
      <c r="Q25" s="253">
        <v>19.7554134536079</v>
      </c>
      <c r="R25" s="253">
        <v>17.913688975893901</v>
      </c>
      <c r="S25" s="253">
        <v>1.8417244777139992</v>
      </c>
      <c r="T25" s="253"/>
      <c r="U25" s="253">
        <f t="shared" si="8"/>
        <v>-1.4078904149370346</v>
      </c>
      <c r="V25" s="253">
        <f t="shared" si="9"/>
        <v>2.6534887183109466</v>
      </c>
      <c r="W25" s="253"/>
      <c r="X25" s="254">
        <f t="shared" si="10"/>
        <v>2.5598145544739457</v>
      </c>
      <c r="Z25" s="302">
        <v>1400</v>
      </c>
      <c r="AA25" s="245" t="s">
        <v>1</v>
      </c>
      <c r="AB25" s="245" t="s">
        <v>13</v>
      </c>
      <c r="AC25" s="253">
        <v>20.178173423878398</v>
      </c>
      <c r="AD25" s="253">
        <v>17.913688975893901</v>
      </c>
      <c r="AE25" s="253">
        <v>2.264484447984497</v>
      </c>
      <c r="AF25" s="253"/>
      <c r="AG25" s="253">
        <v>-1.097560329223803</v>
      </c>
      <c r="AH25" s="253">
        <v>2.1399251412463687</v>
      </c>
      <c r="AI25" s="253"/>
      <c r="AJ25" s="254">
        <v>2.0149521310291547</v>
      </c>
    </row>
    <row r="26" spans="2:36" x14ac:dyDescent="0.2">
      <c r="B26" s="302" t="s">
        <v>13</v>
      </c>
      <c r="C26" s="245" t="s">
        <v>1</v>
      </c>
      <c r="D26" s="245">
        <v>1402</v>
      </c>
      <c r="E26" s="253">
        <v>29.515034309448851</v>
      </c>
      <c r="F26" s="253">
        <v>19.152596043364401</v>
      </c>
      <c r="G26" s="253">
        <v>10.36243826608445</v>
      </c>
      <c r="H26" s="253"/>
      <c r="I26" s="253">
        <v>0.14526366274918168</v>
      </c>
      <c r="J26" s="253">
        <v>0.90421411091897652</v>
      </c>
      <c r="K26" s="253"/>
      <c r="L26" s="327">
        <v>0.86549719293175487</v>
      </c>
      <c r="N26" s="302">
        <v>1402</v>
      </c>
      <c r="O26" s="245" t="s">
        <v>1</v>
      </c>
      <c r="P26" s="245" t="s">
        <v>428</v>
      </c>
      <c r="Q26" s="253">
        <v>21.107331915019198</v>
      </c>
      <c r="R26" s="253">
        <v>19.152596043364401</v>
      </c>
      <c r="S26" s="253">
        <v>1.9547358716547976</v>
      </c>
      <c r="T26" s="253"/>
      <c r="U26" s="253">
        <f t="shared" si="8"/>
        <v>-1.2948790209962362</v>
      </c>
      <c r="V26" s="253">
        <f t="shared" si="9"/>
        <v>2.4535641991747501</v>
      </c>
      <c r="X26" s="254">
        <f t="shared" si="10"/>
        <v>2.3669478238376072</v>
      </c>
      <c r="Z26" s="302">
        <v>1402</v>
      </c>
      <c r="AA26" s="245" t="s">
        <v>1</v>
      </c>
      <c r="AB26" s="245" t="s">
        <v>13</v>
      </c>
      <c r="AC26" s="253">
        <v>21.224392295421602</v>
      </c>
      <c r="AD26" s="253">
        <v>19.152596043364401</v>
      </c>
      <c r="AE26" s="253">
        <v>2.0717962520572009</v>
      </c>
      <c r="AF26" s="253"/>
      <c r="AG26" s="253">
        <v>-1.2902485251510991</v>
      </c>
      <c r="AH26" s="253">
        <v>2.4457018267194086</v>
      </c>
      <c r="AI26" s="253"/>
      <c r="AJ26" s="254">
        <v>2.302871260599304</v>
      </c>
    </row>
    <row r="27" spans="2:36" x14ac:dyDescent="0.2">
      <c r="B27" s="302" t="s">
        <v>13</v>
      </c>
      <c r="C27" s="245" t="s">
        <v>1</v>
      </c>
      <c r="D27" s="245">
        <v>1404</v>
      </c>
      <c r="E27" s="253">
        <v>28.9676344654624</v>
      </c>
      <c r="F27" s="253">
        <v>19.566449129016998</v>
      </c>
      <c r="G27" s="253">
        <v>9.4011853364454012</v>
      </c>
      <c r="H27" s="253"/>
      <c r="I27" s="253">
        <v>-0.81598926688986673</v>
      </c>
      <c r="J27" s="253">
        <v>1.7605049295810464</v>
      </c>
      <c r="K27" s="253"/>
      <c r="L27" s="327">
        <v>1.6851230878782946</v>
      </c>
      <c r="N27" s="302">
        <v>1404</v>
      </c>
      <c r="O27" s="245" t="s">
        <v>1</v>
      </c>
      <c r="P27" s="245" t="s">
        <v>428</v>
      </c>
      <c r="Q27" s="253">
        <v>20.293612396605202</v>
      </c>
      <c r="R27" s="253">
        <v>19.566449129016998</v>
      </c>
      <c r="S27" s="253">
        <v>0.72716326758820315</v>
      </c>
      <c r="T27" s="253"/>
      <c r="U27" s="253">
        <f t="shared" si="8"/>
        <v>-2.5224516250628306</v>
      </c>
      <c r="V27" s="253">
        <f t="shared" si="9"/>
        <v>5.7455763713919552</v>
      </c>
      <c r="X27" s="254">
        <f t="shared" si="10"/>
        <v>5.5427445075751889</v>
      </c>
      <c r="Z27" s="302">
        <v>1404</v>
      </c>
      <c r="AA27" s="245" t="s">
        <v>1</v>
      </c>
      <c r="AB27" s="245" t="s">
        <v>13</v>
      </c>
      <c r="AC27" s="253">
        <v>20.2610973048624</v>
      </c>
      <c r="AD27" s="253">
        <v>19.566449129016998</v>
      </c>
      <c r="AE27" s="253">
        <v>0.69464817584540128</v>
      </c>
      <c r="AF27" s="253"/>
      <c r="AG27" s="253">
        <v>-2.6673966013628987</v>
      </c>
      <c r="AH27" s="253">
        <v>6.3528176167899346</v>
      </c>
      <c r="AI27" s="253"/>
      <c r="AJ27" s="254">
        <v>5.9818089653056248</v>
      </c>
    </row>
    <row r="28" spans="2:36" x14ac:dyDescent="0.2">
      <c r="B28" s="302" t="s">
        <v>13</v>
      </c>
      <c r="C28" s="245" t="s">
        <v>1</v>
      </c>
      <c r="D28" s="245">
        <v>1405</v>
      </c>
      <c r="E28" s="253">
        <v>29.428664663316098</v>
      </c>
      <c r="F28" s="253">
        <v>18.430397083740701</v>
      </c>
      <c r="G28" s="253">
        <v>10.998267579575398</v>
      </c>
      <c r="H28" s="253"/>
      <c r="I28" s="253">
        <v>0.78109297624012974</v>
      </c>
      <c r="J28" s="253">
        <v>0.58192576307758437</v>
      </c>
      <c r="K28" s="253"/>
      <c r="L28" s="327">
        <v>0.55700868672182169</v>
      </c>
      <c r="N28" s="302">
        <v>1405</v>
      </c>
      <c r="O28" s="245" t="s">
        <v>1</v>
      </c>
      <c r="P28" s="245" t="s">
        <v>428</v>
      </c>
      <c r="Q28" s="253">
        <v>21.0257822596495</v>
      </c>
      <c r="R28" s="253">
        <v>18.430397083740701</v>
      </c>
      <c r="S28" s="253">
        <v>2.5953851759087989</v>
      </c>
      <c r="T28" s="253"/>
      <c r="U28" s="253">
        <f t="shared" si="8"/>
        <v>-0.65422971674223485</v>
      </c>
      <c r="V28" s="253">
        <f t="shared" si="9"/>
        <v>1.573775459109038</v>
      </c>
      <c r="X28" s="254">
        <f t="shared" si="10"/>
        <v>1.5182176196571817</v>
      </c>
      <c r="Z28" s="302">
        <v>1405</v>
      </c>
      <c r="AA28" s="245" t="s">
        <v>1</v>
      </c>
      <c r="AB28" s="245" t="s">
        <v>13</v>
      </c>
      <c r="AC28" s="253">
        <v>19.982275685431102</v>
      </c>
      <c r="AD28" s="253">
        <v>18.430397083740701</v>
      </c>
      <c r="AE28" s="253">
        <v>1.5518786016904009</v>
      </c>
      <c r="AF28" s="253"/>
      <c r="AG28" s="253">
        <v>-1.810166175517899</v>
      </c>
      <c r="AH28" s="253">
        <v>3.5068267926607364</v>
      </c>
      <c r="AI28" s="253"/>
      <c r="AJ28" s="254">
        <v>3.3020258432527898</v>
      </c>
    </row>
    <row r="29" spans="2:36" x14ac:dyDescent="0.2">
      <c r="B29" s="302" t="s">
        <v>13</v>
      </c>
      <c r="C29" s="245" t="s">
        <v>1</v>
      </c>
      <c r="D29" s="245">
        <v>1406</v>
      </c>
      <c r="E29" s="253">
        <v>28.934393947291351</v>
      </c>
      <c r="F29" s="253">
        <v>18.265691410866001</v>
      </c>
      <c r="G29" s="253">
        <v>10.66870253642535</v>
      </c>
      <c r="H29" s="253"/>
      <c r="I29" s="253">
        <v>0.4515279330900821</v>
      </c>
      <c r="J29" s="253">
        <v>0.7312679645985557</v>
      </c>
      <c r="K29" s="253"/>
      <c r="L29" s="327">
        <v>0.69995630791220953</v>
      </c>
      <c r="N29" s="302">
        <v>1406</v>
      </c>
      <c r="O29" s="245" t="s">
        <v>1</v>
      </c>
      <c r="P29" s="245" t="s">
        <v>428</v>
      </c>
      <c r="Q29" s="253">
        <v>20.457063631413401</v>
      </c>
      <c r="R29" s="253">
        <v>18.265691410866001</v>
      </c>
      <c r="S29" s="253">
        <v>2.1913722205474002</v>
      </c>
      <c r="T29" s="253"/>
      <c r="U29" s="253">
        <f t="shared" si="8"/>
        <v>-1.0582426721036335</v>
      </c>
      <c r="V29" s="253">
        <f t="shared" si="9"/>
        <v>2.0823934400726638</v>
      </c>
      <c r="X29" s="254">
        <f t="shared" si="10"/>
        <v>2.0088802335033775</v>
      </c>
      <c r="Z29" s="302">
        <v>1406</v>
      </c>
      <c r="AA29" s="245" t="s">
        <v>1</v>
      </c>
      <c r="AB29" s="245" t="s">
        <v>13</v>
      </c>
      <c r="AC29" s="253">
        <v>20.3950749767126</v>
      </c>
      <c r="AD29" s="253">
        <v>18.265691410866001</v>
      </c>
      <c r="AE29" s="253">
        <v>2.1293835658465987</v>
      </c>
      <c r="AF29" s="253"/>
      <c r="AG29" s="253">
        <v>-1.2326612113617013</v>
      </c>
      <c r="AH29" s="253">
        <v>2.3500007404496372</v>
      </c>
      <c r="AI29" s="253"/>
      <c r="AJ29" s="254">
        <v>2.2127591795716621</v>
      </c>
    </row>
    <row r="30" spans="2:36" ht="17" thickBot="1" x14ac:dyDescent="0.25">
      <c r="B30" s="303" t="s">
        <v>13</v>
      </c>
      <c r="C30" s="247" t="s">
        <v>1</v>
      </c>
      <c r="D30" s="247">
        <v>1407</v>
      </c>
      <c r="E30" s="255">
        <v>28.453957298822651</v>
      </c>
      <c r="F30" s="255">
        <v>18.6686611711308</v>
      </c>
      <c r="G30" s="255">
        <v>9.7852961276918506</v>
      </c>
      <c r="H30" s="255"/>
      <c r="I30" s="255">
        <v>-0.4318784756434173</v>
      </c>
      <c r="J30" s="255">
        <v>1.3489888984652119</v>
      </c>
      <c r="K30" s="255"/>
      <c r="L30" s="329">
        <v>1.2912274767876972</v>
      </c>
      <c r="N30" s="303">
        <v>1407</v>
      </c>
      <c r="O30" s="247" t="s">
        <v>1</v>
      </c>
      <c r="P30" s="247" t="s">
        <v>428</v>
      </c>
      <c r="Q30" s="255">
        <v>20.551285656731402</v>
      </c>
      <c r="R30" s="255">
        <v>18.6686611711308</v>
      </c>
      <c r="S30" s="255">
        <v>1.8826244856006014</v>
      </c>
      <c r="T30" s="255"/>
      <c r="U30" s="255">
        <f t="shared" si="8"/>
        <v>-1.3669904070504324</v>
      </c>
      <c r="V30" s="255">
        <f t="shared" si="9"/>
        <v>2.5793193505196705</v>
      </c>
      <c r="W30" s="247"/>
      <c r="X30" s="256">
        <f t="shared" si="10"/>
        <v>2.4882635334132295</v>
      </c>
      <c r="Z30" s="302">
        <v>1409</v>
      </c>
      <c r="AA30" s="245" t="s">
        <v>1</v>
      </c>
      <c r="AB30" s="245" t="s">
        <v>13</v>
      </c>
      <c r="AC30" s="253">
        <v>20.2102211510703</v>
      </c>
      <c r="AD30" s="253">
        <v>19.139986939224102</v>
      </c>
      <c r="AE30" s="253">
        <v>1.0702342118461985</v>
      </c>
      <c r="AF30" s="253"/>
      <c r="AG30" s="253">
        <v>-2.2918105653621015</v>
      </c>
      <c r="AH30" s="253">
        <v>4.8967025605428232</v>
      </c>
      <c r="AI30" s="253"/>
      <c r="AJ30" s="254">
        <v>4.6107319687056938</v>
      </c>
    </row>
    <row r="31" spans="2:36" x14ac:dyDescent="0.2">
      <c r="B31" s="301" t="s">
        <v>13</v>
      </c>
      <c r="C31" s="242" t="s">
        <v>207</v>
      </c>
      <c r="D31" s="242">
        <v>1303</v>
      </c>
      <c r="E31" s="330">
        <v>27.2664887781416</v>
      </c>
      <c r="F31" s="330">
        <v>17.420000000000002</v>
      </c>
      <c r="G31" s="330">
        <v>9.8464887781415982</v>
      </c>
      <c r="H31" s="330"/>
      <c r="I31" s="330">
        <v>-0.37068582519366977</v>
      </c>
      <c r="J31" s="330">
        <v>1.29296733253081</v>
      </c>
      <c r="K31" s="330">
        <v>0.6214478351517192</v>
      </c>
      <c r="L31" s="331">
        <v>1.2376046594987833</v>
      </c>
      <c r="N31" s="301">
        <v>1303</v>
      </c>
      <c r="O31" s="242" t="s">
        <v>207</v>
      </c>
      <c r="P31" s="242" t="s">
        <v>428</v>
      </c>
      <c r="Q31" s="330">
        <v>20.337094665061901</v>
      </c>
      <c r="R31" s="330">
        <v>17.420000000000002</v>
      </c>
      <c r="S31" s="330">
        <v>2.9170946650618994</v>
      </c>
      <c r="T31" s="330"/>
      <c r="U31" s="253">
        <f t="shared" ref="U31:U44" si="11">S31-$T$4</f>
        <v>-0.33252022758913435</v>
      </c>
      <c r="V31" s="253">
        <f t="shared" si="9"/>
        <v>1.2592111559967405</v>
      </c>
      <c r="W31" s="242"/>
      <c r="X31" s="254">
        <f t="shared" si="10"/>
        <v>1.2147581491615347</v>
      </c>
      <c r="Z31" s="301">
        <v>1303</v>
      </c>
      <c r="AA31" s="242" t="s">
        <v>207</v>
      </c>
      <c r="AB31" s="242" t="s">
        <v>13</v>
      </c>
      <c r="AC31" s="330">
        <v>19.47</v>
      </c>
      <c r="AD31" s="330">
        <v>17.4153102798448</v>
      </c>
      <c r="AE31" s="330">
        <v>2.0546897201551992</v>
      </c>
      <c r="AF31" s="330"/>
      <c r="AG31" s="330">
        <v>-1.3073550570531007</v>
      </c>
      <c r="AH31" s="330">
        <v>2.474873965731188</v>
      </c>
      <c r="AI31" s="330"/>
      <c r="AJ31" s="341">
        <v>2.3303397278533629</v>
      </c>
    </row>
    <row r="32" spans="2:36" x14ac:dyDescent="0.2">
      <c r="B32" s="302" t="s">
        <v>13</v>
      </c>
      <c r="C32" s="245" t="s">
        <v>207</v>
      </c>
      <c r="D32" s="245">
        <v>1305</v>
      </c>
      <c r="E32" s="253">
        <v>28.490350528020699</v>
      </c>
      <c r="F32" s="253">
        <v>18.16</v>
      </c>
      <c r="G32" s="253">
        <v>10.330350528020698</v>
      </c>
      <c r="H32" s="253"/>
      <c r="I32" s="253">
        <v>0.11317592468543047</v>
      </c>
      <c r="J32" s="253">
        <v>0.9245505299764083</v>
      </c>
      <c r="K32" s="253"/>
      <c r="L32" s="327">
        <v>0.88496284094138677</v>
      </c>
      <c r="N32" s="302">
        <v>1305</v>
      </c>
      <c r="O32" s="245" t="s">
        <v>207</v>
      </c>
      <c r="P32" s="245" t="s">
        <v>428</v>
      </c>
      <c r="Q32" s="253">
        <v>20.0213985992938</v>
      </c>
      <c r="R32" s="253">
        <v>18.16</v>
      </c>
      <c r="S32" s="253">
        <v>1.8613985992937998</v>
      </c>
      <c r="T32" s="253"/>
      <c r="U32" s="253">
        <f t="shared" si="11"/>
        <v>-1.388216293357234</v>
      </c>
      <c r="V32" s="253">
        <f t="shared" si="9"/>
        <v>2.6175485445669096</v>
      </c>
      <c r="X32" s="254">
        <f t="shared" si="10"/>
        <v>2.5251431502936894</v>
      </c>
      <c r="Z32" s="302">
        <v>1305</v>
      </c>
      <c r="AA32" s="245" t="s">
        <v>207</v>
      </c>
      <c r="AB32" s="245" t="s">
        <v>13</v>
      </c>
      <c r="AC32" s="253">
        <v>19.690000000000001</v>
      </c>
      <c r="AD32" s="253">
        <v>18.159009583753502</v>
      </c>
      <c r="AE32" s="253">
        <v>1.5309904162464996</v>
      </c>
      <c r="AF32" s="253"/>
      <c r="AG32" s="253">
        <v>-1.8310543609618004</v>
      </c>
      <c r="AH32" s="253">
        <v>3.5579700364612652</v>
      </c>
      <c r="AI32" s="253"/>
      <c r="AJ32" s="254">
        <v>3.350182288586947</v>
      </c>
    </row>
    <row r="33" spans="2:36" x14ac:dyDescent="0.2">
      <c r="B33" s="302" t="s">
        <v>13</v>
      </c>
      <c r="C33" s="245" t="s">
        <v>207</v>
      </c>
      <c r="D33" s="245">
        <v>1255</v>
      </c>
      <c r="E33" s="253">
        <v>28.470842764363901</v>
      </c>
      <c r="F33" s="253">
        <v>18.100000000000001</v>
      </c>
      <c r="G33" s="253">
        <v>10.3708427643639</v>
      </c>
      <c r="H33" s="253"/>
      <c r="I33" s="253">
        <v>0.1536681610286319</v>
      </c>
      <c r="J33" s="253">
        <v>0.89896187597295696</v>
      </c>
      <c r="K33" s="253"/>
      <c r="L33" s="327">
        <v>0.86046984979752972</v>
      </c>
      <c r="N33" s="302">
        <v>1290</v>
      </c>
      <c r="O33" s="245" t="s">
        <v>207</v>
      </c>
      <c r="P33" s="245" t="s">
        <v>428</v>
      </c>
      <c r="Q33" s="253">
        <v>21.745669030782398</v>
      </c>
      <c r="R33" s="253">
        <v>17.350000000000001</v>
      </c>
      <c r="S33" s="253">
        <v>4.3956690307823969</v>
      </c>
      <c r="T33" s="253"/>
      <c r="U33" s="253">
        <f t="shared" si="11"/>
        <v>1.1460541381313631</v>
      </c>
      <c r="V33" s="253">
        <f t="shared" si="9"/>
        <v>0.45185940671996205</v>
      </c>
      <c r="X33" s="254">
        <f t="shared" si="10"/>
        <v>0.43590774587275899</v>
      </c>
      <c r="Z33" s="302">
        <v>1255</v>
      </c>
      <c r="AA33" s="245" t="s">
        <v>207</v>
      </c>
      <c r="AB33" s="245" t="s">
        <v>13</v>
      </c>
      <c r="AC33" s="253">
        <v>20.32</v>
      </c>
      <c r="AD33" s="253">
        <v>18.098632776201502</v>
      </c>
      <c r="AE33" s="253">
        <v>2.2213672237984987</v>
      </c>
      <c r="AF33" s="253"/>
      <c r="AG33" s="253">
        <v>-1.1406775534098013</v>
      </c>
      <c r="AH33" s="253">
        <v>2.2048454816056369</v>
      </c>
      <c r="AI33" s="253"/>
      <c r="AJ33" s="254">
        <v>2.0760810815857411</v>
      </c>
    </row>
    <row r="34" spans="2:36" x14ac:dyDescent="0.2">
      <c r="B34" s="302" t="s">
        <v>13</v>
      </c>
      <c r="C34" s="245" t="s">
        <v>207</v>
      </c>
      <c r="D34" s="245">
        <v>1256</v>
      </c>
      <c r="E34" s="253">
        <v>28.041162708533498</v>
      </c>
      <c r="F34" s="253">
        <v>17.52</v>
      </c>
      <c r="G34" s="253">
        <v>10.521162708533499</v>
      </c>
      <c r="H34" s="253"/>
      <c r="I34" s="253">
        <v>0.30398810519823094</v>
      </c>
      <c r="J34" s="253">
        <v>0.81001015201534732</v>
      </c>
      <c r="K34" s="253"/>
      <c r="L34" s="327">
        <v>0.77532688812276995</v>
      </c>
      <c r="N34" s="302">
        <v>1255</v>
      </c>
      <c r="O34" s="245" t="s">
        <v>207</v>
      </c>
      <c r="P34" s="245" t="s">
        <v>428</v>
      </c>
      <c r="Q34" s="253">
        <v>21.384217007254701</v>
      </c>
      <c r="R34" s="253">
        <v>18.100000000000001</v>
      </c>
      <c r="S34" s="253">
        <v>3.2842170072546999</v>
      </c>
      <c r="T34" s="253"/>
      <c r="U34" s="253">
        <f t="shared" si="11"/>
        <v>3.4602114603666134E-2</v>
      </c>
      <c r="V34" s="253">
        <f t="shared" si="9"/>
        <v>0.97630098076371452</v>
      </c>
      <c r="X34" s="254">
        <f t="shared" si="10"/>
        <v>0.94183534411141356</v>
      </c>
      <c r="Z34" s="302">
        <v>1256</v>
      </c>
      <c r="AA34" s="245" t="s">
        <v>207</v>
      </c>
      <c r="AB34" s="245" t="s">
        <v>13</v>
      </c>
      <c r="AC34" s="253">
        <v>19.43</v>
      </c>
      <c r="AD34" s="253">
        <v>17.521858758547001</v>
      </c>
      <c r="AE34" s="253">
        <v>1.9081412414529986</v>
      </c>
      <c r="AF34" s="253"/>
      <c r="AG34" s="253">
        <v>-1.4539035357553014</v>
      </c>
      <c r="AH34" s="253">
        <v>2.7394827812517391</v>
      </c>
      <c r="AI34" s="253"/>
      <c r="AJ34" s="254">
        <v>2.5794952176625507</v>
      </c>
    </row>
    <row r="35" spans="2:36" x14ac:dyDescent="0.2">
      <c r="B35" s="302" t="s">
        <v>13</v>
      </c>
      <c r="C35" s="245" t="s">
        <v>207</v>
      </c>
      <c r="D35" s="245">
        <v>1290</v>
      </c>
      <c r="E35" s="253">
        <v>29.099068836611799</v>
      </c>
      <c r="F35" s="253">
        <v>17.350000000000001</v>
      </c>
      <c r="G35" s="253">
        <v>11.749068836611798</v>
      </c>
      <c r="H35" s="253"/>
      <c r="I35" s="253">
        <v>1.53189423327653</v>
      </c>
      <c r="J35" s="253">
        <v>0.34582300926743453</v>
      </c>
      <c r="K35" s="253"/>
      <c r="L35" s="327">
        <v>0.33101545326248161</v>
      </c>
      <c r="N35" s="302">
        <v>1256</v>
      </c>
      <c r="O35" s="245" t="s">
        <v>207</v>
      </c>
      <c r="P35" s="245" t="s">
        <v>428</v>
      </c>
      <c r="Q35" s="253">
        <v>20.934184652574601</v>
      </c>
      <c r="R35" s="253">
        <v>17.52</v>
      </c>
      <c r="S35" s="253">
        <v>3.4141846525746011</v>
      </c>
      <c r="T35" s="253"/>
      <c r="U35" s="253">
        <f t="shared" si="11"/>
        <v>0.16456975992356737</v>
      </c>
      <c r="V35" s="253">
        <f t="shared" si="9"/>
        <v>0.89219454973772583</v>
      </c>
      <c r="X35" s="254">
        <f t="shared" si="10"/>
        <v>0.86069806066284094</v>
      </c>
      <c r="Z35" s="302">
        <v>1290</v>
      </c>
      <c r="AA35" s="245" t="s">
        <v>207</v>
      </c>
      <c r="AB35" s="245" t="s">
        <v>13</v>
      </c>
      <c r="AC35" s="253">
        <v>19.579999999999998</v>
      </c>
      <c r="AD35" s="253">
        <v>17.348772785860302</v>
      </c>
      <c r="AE35" s="253">
        <v>2.2312272141396967</v>
      </c>
      <c r="AF35" s="253"/>
      <c r="AG35" s="253">
        <v>-1.1308175630686033</v>
      </c>
      <c r="AH35" s="253">
        <v>2.1898280079652377</v>
      </c>
      <c r="AI35" s="253"/>
      <c r="AJ35" s="254">
        <v>2.0619406381042591</v>
      </c>
    </row>
    <row r="36" spans="2:36" x14ac:dyDescent="0.2">
      <c r="B36" s="302" t="s">
        <v>13</v>
      </c>
      <c r="C36" s="245" t="s">
        <v>207</v>
      </c>
      <c r="D36" s="245">
        <v>1314</v>
      </c>
      <c r="E36" s="253">
        <v>28.183742038211701</v>
      </c>
      <c r="F36" s="253">
        <v>17.36</v>
      </c>
      <c r="G36" s="253">
        <v>10.823742038211702</v>
      </c>
      <c r="H36" s="253"/>
      <c r="I36" s="253">
        <v>0.60656743487643361</v>
      </c>
      <c r="J36" s="253">
        <v>0.65675744963132598</v>
      </c>
      <c r="K36" s="253"/>
      <c r="L36" s="327">
        <v>0.62863620709837087</v>
      </c>
      <c r="N36" s="302">
        <v>1314</v>
      </c>
      <c r="O36" s="245" t="s">
        <v>207</v>
      </c>
      <c r="P36" s="245" t="s">
        <v>428</v>
      </c>
      <c r="Q36" s="253">
        <v>20.454536050601401</v>
      </c>
      <c r="R36" s="253">
        <v>17.36</v>
      </c>
      <c r="S36" s="253">
        <v>3.0945360506014019</v>
      </c>
      <c r="T36" s="253"/>
      <c r="U36" s="253">
        <f t="shared" si="11"/>
        <v>-0.15507884204963185</v>
      </c>
      <c r="V36" s="253">
        <f t="shared" si="9"/>
        <v>1.1134824674301556</v>
      </c>
      <c r="X36" s="254">
        <f t="shared" si="10"/>
        <v>1.074174013482752</v>
      </c>
      <c r="Z36" s="302">
        <v>1314</v>
      </c>
      <c r="AA36" s="245" t="s">
        <v>207</v>
      </c>
      <c r="AB36" s="245" t="s">
        <v>13</v>
      </c>
      <c r="AC36" s="253">
        <v>20.190000000000001</v>
      </c>
      <c r="AD36" s="253">
        <v>17.359424253420801</v>
      </c>
      <c r="AE36" s="253">
        <v>2.8305757465791999</v>
      </c>
      <c r="AF36" s="253"/>
      <c r="AG36" s="253">
        <v>-0.53146903062910011</v>
      </c>
      <c r="AH36" s="253">
        <v>1.4454002316524617</v>
      </c>
      <c r="AI36" s="253"/>
      <c r="AJ36" s="254">
        <v>1.3609879246812664</v>
      </c>
    </row>
    <row r="37" spans="2:36" x14ac:dyDescent="0.2">
      <c r="B37" s="302" t="s">
        <v>13</v>
      </c>
      <c r="C37" s="245" t="s">
        <v>207</v>
      </c>
      <c r="D37" s="245">
        <v>1408</v>
      </c>
      <c r="E37" s="253">
        <v>29.9199944839275</v>
      </c>
      <c r="F37" s="253">
        <v>18.5641685976628</v>
      </c>
      <c r="G37" s="253">
        <v>11.3558258862647</v>
      </c>
      <c r="H37" s="253"/>
      <c r="I37" s="253">
        <v>1.1386512829294322</v>
      </c>
      <c r="J37" s="253">
        <v>0.45418397742705702</v>
      </c>
      <c r="K37" s="253"/>
      <c r="L37" s="327">
        <v>0.43473658814966365</v>
      </c>
      <c r="N37" s="302">
        <v>1403</v>
      </c>
      <c r="O37" s="245" t="s">
        <v>207</v>
      </c>
      <c r="P37" s="245" t="s">
        <v>428</v>
      </c>
      <c r="Q37" s="253">
        <v>20.742290813949399</v>
      </c>
      <c r="R37" s="253">
        <v>17.935111114727501</v>
      </c>
      <c r="S37" s="253">
        <v>2.8071796992218978</v>
      </c>
      <c r="T37" s="253"/>
      <c r="U37" s="253">
        <f t="shared" si="11"/>
        <v>-0.44243519342913595</v>
      </c>
      <c r="V37" s="253">
        <f t="shared" si="9"/>
        <v>1.3588961379594857</v>
      </c>
      <c r="X37" s="254">
        <f t="shared" si="10"/>
        <v>1.3109240254020551</v>
      </c>
      <c r="Z37" s="302">
        <v>1408</v>
      </c>
      <c r="AA37" s="245" t="s">
        <v>207</v>
      </c>
      <c r="AB37" s="245" t="s">
        <v>13</v>
      </c>
      <c r="AC37" s="253">
        <v>20.724696181682798</v>
      </c>
      <c r="AD37" s="253">
        <v>18.5641685976628</v>
      </c>
      <c r="AE37" s="253">
        <v>2.1605275840199987</v>
      </c>
      <c r="AF37" s="253"/>
      <c r="AG37" s="253">
        <v>-1.2015171931883013</v>
      </c>
      <c r="AH37" s="253">
        <v>2.2998140109310232</v>
      </c>
      <c r="AI37" s="253"/>
      <c r="AJ37" s="254">
        <v>2.1655033874676368</v>
      </c>
    </row>
    <row r="38" spans="2:36" ht="17" thickBot="1" x14ac:dyDescent="0.25">
      <c r="B38" s="303" t="s">
        <v>13</v>
      </c>
      <c r="C38" s="247" t="s">
        <v>207</v>
      </c>
      <c r="D38" s="247">
        <v>1403</v>
      </c>
      <c r="E38" s="255">
        <v>28.981205621220298</v>
      </c>
      <c r="F38" s="255">
        <v>17.935111114727501</v>
      </c>
      <c r="G38" s="255">
        <v>11.046094506492796</v>
      </c>
      <c r="H38" s="255"/>
      <c r="I38" s="255">
        <v>0.82891990315752828</v>
      </c>
      <c r="J38" s="255">
        <v>0.56295054659619281</v>
      </c>
      <c r="K38" s="255"/>
      <c r="L38" s="329">
        <v>0.53884595689754855</v>
      </c>
      <c r="N38" s="302">
        <v>1408</v>
      </c>
      <c r="O38" s="245" t="s">
        <v>207</v>
      </c>
      <c r="P38" s="245" t="s">
        <v>428</v>
      </c>
      <c r="Q38" s="253">
        <v>21.298014799937601</v>
      </c>
      <c r="R38" s="253">
        <v>18.5641685976628</v>
      </c>
      <c r="S38" s="253">
        <v>2.7338462022748011</v>
      </c>
      <c r="T38" s="253"/>
      <c r="U38" s="253">
        <f t="shared" si="11"/>
        <v>-0.51576869037623263</v>
      </c>
      <c r="V38" s="253">
        <f t="shared" si="9"/>
        <v>1.4297557329402506</v>
      </c>
      <c r="X38" s="254">
        <f t="shared" si="10"/>
        <v>1.3792821161315125</v>
      </c>
      <c r="Z38" s="303">
        <v>1403</v>
      </c>
      <c r="AA38" s="247" t="s">
        <v>207</v>
      </c>
      <c r="AB38" s="247" t="s">
        <v>13</v>
      </c>
      <c r="AC38" s="255">
        <v>20.407922498104199</v>
      </c>
      <c r="AD38" s="255">
        <v>17.935111114727501</v>
      </c>
      <c r="AE38" s="255">
        <v>2.4728113833766976</v>
      </c>
      <c r="AF38" s="255"/>
      <c r="AG38" s="255">
        <v>-0.88923339383160238</v>
      </c>
      <c r="AH38" s="255">
        <v>1.852191661488634</v>
      </c>
      <c r="AI38" s="255"/>
      <c r="AJ38" s="256">
        <v>1.7440224723081943</v>
      </c>
    </row>
    <row r="39" spans="2:36" ht="17" thickBot="1" x14ac:dyDescent="0.25">
      <c r="B39" s="302"/>
      <c r="L39" s="328"/>
      <c r="N39" s="301">
        <v>1370</v>
      </c>
      <c r="O39" s="242" t="s">
        <v>1</v>
      </c>
      <c r="P39" s="242" t="s">
        <v>0</v>
      </c>
      <c r="Q39" s="330">
        <v>21.590562159240299</v>
      </c>
      <c r="R39" s="330">
        <v>18.399999999999999</v>
      </c>
      <c r="S39" s="330">
        <v>3.1905621592403008</v>
      </c>
      <c r="T39" s="330">
        <v>2.7059561659570837</v>
      </c>
      <c r="U39" s="330">
        <f t="shared" si="11"/>
        <v>-5.9052733410732916E-2</v>
      </c>
      <c r="V39" s="330">
        <f t="shared" si="9"/>
        <v>1.0417815075255532</v>
      </c>
      <c r="W39" s="242"/>
      <c r="X39" s="341">
        <f t="shared" si="10"/>
        <v>1.0050042599175719</v>
      </c>
      <c r="Z39" s="302"/>
      <c r="AJ39" s="326"/>
    </row>
    <row r="40" spans="2:36" x14ac:dyDescent="0.2">
      <c r="B40" s="301" t="s">
        <v>0</v>
      </c>
      <c r="C40" s="242" t="s">
        <v>1</v>
      </c>
      <c r="D40" s="242">
        <v>1359</v>
      </c>
      <c r="E40" s="330">
        <v>28.023180694014101</v>
      </c>
      <c r="F40" s="330">
        <v>18.082637095340498</v>
      </c>
      <c r="G40" s="330">
        <v>9.940543598673603</v>
      </c>
      <c r="H40" s="330"/>
      <c r="I40" s="330">
        <v>-0.2766310046616649</v>
      </c>
      <c r="J40" s="330">
        <v>1.2113627928710311</v>
      </c>
      <c r="K40" s="330">
        <v>1.2733810056544135</v>
      </c>
      <c r="L40" s="331">
        <v>1.1594942881241925</v>
      </c>
      <c r="N40" s="302">
        <v>1362</v>
      </c>
      <c r="O40" s="245" t="s">
        <v>1</v>
      </c>
      <c r="P40" s="245" t="s">
        <v>0</v>
      </c>
      <c r="Q40" s="253">
        <v>20.6988321118986</v>
      </c>
      <c r="R40" s="253">
        <v>18.940000000000001</v>
      </c>
      <c r="S40" s="253">
        <v>1.7588321118985988</v>
      </c>
      <c r="T40" s="253"/>
      <c r="U40" s="253">
        <f t="shared" si="11"/>
        <v>-1.490782780752435</v>
      </c>
      <c r="V40" s="253">
        <f t="shared" si="9"/>
        <v>2.8104142187949459</v>
      </c>
      <c r="X40" s="254">
        <f t="shared" si="10"/>
        <v>2.7112002292405406</v>
      </c>
      <c r="Z40" s="301">
        <v>1359</v>
      </c>
      <c r="AA40" s="242" t="s">
        <v>1</v>
      </c>
      <c r="AB40" s="242" t="s">
        <v>0</v>
      </c>
      <c r="AC40" s="330">
        <v>19.71</v>
      </c>
      <c r="AD40" s="330">
        <v>16.665950329684399</v>
      </c>
      <c r="AE40" s="330">
        <v>3.0440496703156015</v>
      </c>
      <c r="AF40" s="330">
        <v>2.0070895646383566</v>
      </c>
      <c r="AG40" s="330">
        <v>-0.3179951068926985</v>
      </c>
      <c r="AH40" s="330">
        <v>1.246596966255392</v>
      </c>
      <c r="AI40" s="330"/>
      <c r="AJ40" s="341">
        <v>1.1737948983709776</v>
      </c>
    </row>
    <row r="41" spans="2:36" x14ac:dyDescent="0.2">
      <c r="B41" s="302" t="s">
        <v>0</v>
      </c>
      <c r="C41" s="245" t="s">
        <v>1</v>
      </c>
      <c r="D41" s="245">
        <v>1370</v>
      </c>
      <c r="E41" s="253">
        <v>27.7812183353564</v>
      </c>
      <c r="F41" s="253">
        <v>18.399999999999999</v>
      </c>
      <c r="G41" s="253">
        <v>9.3812183353564009</v>
      </c>
      <c r="H41" s="253"/>
      <c r="I41" s="253">
        <v>-0.83595626797886702</v>
      </c>
      <c r="J41" s="253">
        <v>1.7850398327004451</v>
      </c>
      <c r="K41" s="253"/>
      <c r="L41" s="327">
        <v>1.7086074479676439</v>
      </c>
      <c r="N41" s="302">
        <v>1357</v>
      </c>
      <c r="O41" s="245" t="s">
        <v>1</v>
      </c>
      <c r="P41" s="245" t="s">
        <v>0</v>
      </c>
      <c r="Q41" s="253">
        <v>19.803239665277001</v>
      </c>
      <c r="R41" s="253">
        <v>17.84</v>
      </c>
      <c r="S41" s="253">
        <v>1.9632396652770012</v>
      </c>
      <c r="T41" s="253"/>
      <c r="U41" s="253">
        <f t="shared" si="11"/>
        <v>-1.2863752273740325</v>
      </c>
      <c r="V41" s="253">
        <f t="shared" si="9"/>
        <v>2.4391444973783609</v>
      </c>
      <c r="X41" s="254">
        <f t="shared" si="10"/>
        <v>2.3530371701857358</v>
      </c>
      <c r="Z41" s="302">
        <v>1366</v>
      </c>
      <c r="AA41" s="245" t="s">
        <v>1</v>
      </c>
      <c r="AB41" s="245" t="s">
        <v>0</v>
      </c>
      <c r="AC41" s="253">
        <v>19.96</v>
      </c>
      <c r="AD41" s="253">
        <v>17.281341940357301</v>
      </c>
      <c r="AE41" s="253">
        <v>2.6786580596427001</v>
      </c>
      <c r="AF41" s="253"/>
      <c r="AG41" s="253">
        <v>-0.68338671756559988</v>
      </c>
      <c r="AH41" s="253">
        <v>1.6059051861458407</v>
      </c>
      <c r="AI41" s="253"/>
      <c r="AJ41" s="254">
        <v>1.5121192861777748</v>
      </c>
    </row>
    <row r="42" spans="2:36" x14ac:dyDescent="0.2">
      <c r="B42" s="302" t="s">
        <v>0</v>
      </c>
      <c r="C42" s="245" t="s">
        <v>1</v>
      </c>
      <c r="D42" s="245">
        <v>1362</v>
      </c>
      <c r="E42" s="253">
        <v>27.782665468594601</v>
      </c>
      <c r="F42" s="253">
        <v>18.940000000000001</v>
      </c>
      <c r="G42" s="253">
        <v>8.8426654685945998</v>
      </c>
      <c r="H42" s="253"/>
      <c r="I42" s="253">
        <v>-1.3745091347406682</v>
      </c>
      <c r="J42" s="253">
        <v>2.5927967811812849</v>
      </c>
      <c r="K42" s="253"/>
      <c r="L42" s="327">
        <v>2.4817776109180558</v>
      </c>
      <c r="N42" s="302">
        <v>1361</v>
      </c>
      <c r="O42" s="245" t="s">
        <v>1</v>
      </c>
      <c r="P42" s="245" t="s">
        <v>0</v>
      </c>
      <c r="Q42" s="253">
        <v>20.416178553415701</v>
      </c>
      <c r="R42" s="253">
        <v>17.329999999999998</v>
      </c>
      <c r="S42" s="253">
        <v>3.0861785534157029</v>
      </c>
      <c r="T42" s="253"/>
      <c r="U42" s="253">
        <f t="shared" si="11"/>
        <v>-0.16343633923533085</v>
      </c>
      <c r="V42" s="253">
        <f t="shared" si="9"/>
        <v>1.1199515637745878</v>
      </c>
      <c r="X42" s="254">
        <f t="shared" si="10"/>
        <v>1.0804147360690206</v>
      </c>
      <c r="Z42" s="302">
        <v>1370</v>
      </c>
      <c r="AA42" s="245" t="s">
        <v>1</v>
      </c>
      <c r="AB42" s="245" t="s">
        <v>0</v>
      </c>
      <c r="AC42" s="253">
        <v>19.68</v>
      </c>
      <c r="AD42" s="253">
        <v>18.400616665616401</v>
      </c>
      <c r="AE42" s="253">
        <v>1.2793833343835992</v>
      </c>
      <c r="AF42" s="253"/>
      <c r="AG42" s="253">
        <v>-2.0826614428247008</v>
      </c>
      <c r="AH42" s="253">
        <v>4.2358791885276732</v>
      </c>
      <c r="AI42" s="253"/>
      <c r="AJ42" s="254">
        <v>3.9885011083774353</v>
      </c>
    </row>
    <row r="43" spans="2:36" x14ac:dyDescent="0.2">
      <c r="B43" s="302" t="s">
        <v>0</v>
      </c>
      <c r="C43" s="245" t="s">
        <v>1</v>
      </c>
      <c r="D43" s="245">
        <v>1357</v>
      </c>
      <c r="E43" s="253">
        <v>27.5639660994444</v>
      </c>
      <c r="F43" s="253">
        <v>17.84</v>
      </c>
      <c r="G43" s="253">
        <v>9.7239660994444002</v>
      </c>
      <c r="H43" s="253"/>
      <c r="I43" s="253">
        <v>-0.49320850389086779</v>
      </c>
      <c r="J43" s="253">
        <v>1.4075717883680137</v>
      </c>
      <c r="K43" s="253"/>
      <c r="L43" s="327">
        <v>1.3473019464873284</v>
      </c>
      <c r="N43" s="302">
        <v>1368</v>
      </c>
      <c r="O43" s="245" t="s">
        <v>1</v>
      </c>
      <c r="P43" s="245" t="s">
        <v>0</v>
      </c>
      <c r="Q43" s="253">
        <v>21.132598472642201</v>
      </c>
      <c r="R43" s="253">
        <v>18.22</v>
      </c>
      <c r="S43" s="253">
        <v>2.9125984726422018</v>
      </c>
      <c r="T43" s="253"/>
      <c r="U43" s="253">
        <f t="shared" si="11"/>
        <v>-0.33701642000883192</v>
      </c>
      <c r="V43" s="253">
        <f t="shared" si="9"/>
        <v>1.2631416381888494</v>
      </c>
      <c r="X43" s="254">
        <f t="shared" si="10"/>
        <v>1.2185498764268632</v>
      </c>
      <c r="Z43" s="302">
        <v>1362</v>
      </c>
      <c r="AA43" s="245" t="s">
        <v>1</v>
      </c>
      <c r="AB43" s="245" t="s">
        <v>0</v>
      </c>
      <c r="AC43" s="253">
        <v>20.149999999999999</v>
      </c>
      <c r="AD43" s="253">
        <v>18.942461173928901</v>
      </c>
      <c r="AE43" s="253">
        <v>1.2075388260710973</v>
      </c>
      <c r="AF43" s="253"/>
      <c r="AG43" s="253">
        <v>-2.1545059511372027</v>
      </c>
      <c r="AH43" s="253">
        <v>4.4521615754371657</v>
      </c>
      <c r="AI43" s="253"/>
      <c r="AJ43" s="254">
        <v>4.1921524642157655</v>
      </c>
    </row>
    <row r="44" spans="2:36" x14ac:dyDescent="0.2">
      <c r="B44" s="302" t="s">
        <v>0</v>
      </c>
      <c r="C44" s="245" t="s">
        <v>1</v>
      </c>
      <c r="D44" s="245">
        <v>1368</v>
      </c>
      <c r="E44" s="253">
        <v>28.0120223369135</v>
      </c>
      <c r="F44" s="253">
        <v>18.22</v>
      </c>
      <c r="G44" s="253">
        <v>9.7920223369135009</v>
      </c>
      <c r="H44" s="253"/>
      <c r="I44" s="253">
        <v>-0.42515226642176707</v>
      </c>
      <c r="J44" s="253">
        <v>1.3427142094428361</v>
      </c>
      <c r="K44" s="253"/>
      <c r="L44" s="327">
        <v>1.2852214593303204</v>
      </c>
      <c r="N44" s="302">
        <v>1366</v>
      </c>
      <c r="O44" s="245" t="s">
        <v>1</v>
      </c>
      <c r="P44" s="245" t="s">
        <v>0</v>
      </c>
      <c r="Q44" s="253">
        <v>20.604326033268698</v>
      </c>
      <c r="R44" s="253">
        <v>17.28</v>
      </c>
      <c r="S44" s="253">
        <v>3.3243260332686972</v>
      </c>
      <c r="T44" s="253"/>
      <c r="U44" s="253">
        <f t="shared" si="11"/>
        <v>7.4711140617663485E-2</v>
      </c>
      <c r="V44" s="253">
        <f t="shared" si="9"/>
        <v>0.94953221922203845</v>
      </c>
      <c r="X44" s="254">
        <f t="shared" si="10"/>
        <v>0.91601158050286025</v>
      </c>
      <c r="Z44" s="302">
        <v>1357</v>
      </c>
      <c r="AA44" s="245" t="s">
        <v>1</v>
      </c>
      <c r="AB44" s="245" t="s">
        <v>0</v>
      </c>
      <c r="AC44" s="253">
        <v>19.760000000000002</v>
      </c>
      <c r="AD44" s="253">
        <v>17.837796900911599</v>
      </c>
      <c r="AE44" s="253">
        <v>1.9222030990884029</v>
      </c>
      <c r="AF44" s="253"/>
      <c r="AG44" s="253">
        <v>-1.4398416781198971</v>
      </c>
      <c r="AH44" s="253">
        <v>2.7129109227246557</v>
      </c>
      <c r="AI44" s="253"/>
      <c r="AJ44" s="254">
        <v>2.5544751728336146</v>
      </c>
    </row>
    <row r="45" spans="2:36" x14ac:dyDescent="0.2">
      <c r="B45" s="302" t="s">
        <v>0</v>
      </c>
      <c r="C45" s="245" t="s">
        <v>1</v>
      </c>
      <c r="D45" s="245">
        <v>1366</v>
      </c>
      <c r="E45" s="253">
        <v>28.337020397550098</v>
      </c>
      <c r="F45" s="253">
        <v>17.28</v>
      </c>
      <c r="G45" s="253">
        <v>11.057020397550097</v>
      </c>
      <c r="H45" s="253"/>
      <c r="I45" s="253">
        <v>0.83984579421482941</v>
      </c>
      <c r="J45" s="253">
        <v>0.55870328413311721</v>
      </c>
      <c r="K45" s="253"/>
      <c r="L45" s="327">
        <v>0.53478055502530797</v>
      </c>
      <c r="N45" s="302">
        <v>1359</v>
      </c>
      <c r="O45" s="245" t="s">
        <v>1</v>
      </c>
      <c r="P45" s="245" t="s">
        <v>0</v>
      </c>
      <c r="Q45" s="253">
        <v>19.596107327394598</v>
      </c>
      <c r="R45" s="253">
        <v>16.670000000000002</v>
      </c>
      <c r="S45" s="253">
        <f>Q45-R45</f>
        <v>2.9261073273945968</v>
      </c>
      <c r="T45" s="253"/>
      <c r="U45" s="253">
        <f t="shared" ref="U45:U54" si="12">S45-$T$4</f>
        <v>-0.32350756525643698</v>
      </c>
      <c r="V45" s="253">
        <f t="shared" ref="V45:V54" si="13">2^(-U45)</f>
        <v>1.2513692561891694</v>
      </c>
      <c r="X45" s="254">
        <f t="shared" ref="X45:X55" si="14">V45/$W$4</f>
        <v>1.2071930861847737</v>
      </c>
      <c r="Z45" s="302">
        <v>1361</v>
      </c>
      <c r="AA45" s="245" t="s">
        <v>1</v>
      </c>
      <c r="AB45" s="245" t="s">
        <v>0</v>
      </c>
      <c r="AC45" s="253">
        <v>19.59</v>
      </c>
      <c r="AD45" s="253">
        <v>17.333497935940201</v>
      </c>
      <c r="AE45" s="253">
        <v>2.2565020640597986</v>
      </c>
      <c r="AF45" s="253"/>
      <c r="AG45" s="253">
        <v>-1.1055427131485014</v>
      </c>
      <c r="AH45" s="253">
        <v>2.1517980922790985</v>
      </c>
      <c r="AI45" s="253"/>
      <c r="AJ45" s="254">
        <v>2.0261316940539946</v>
      </c>
    </row>
    <row r="46" spans="2:36" x14ac:dyDescent="0.2">
      <c r="B46" s="302" t="s">
        <v>0</v>
      </c>
      <c r="C46" s="245" t="s">
        <v>1</v>
      </c>
      <c r="D46" s="245">
        <v>1150</v>
      </c>
      <c r="E46" s="253">
        <v>29.801280183424801</v>
      </c>
      <c r="F46" s="253">
        <v>19.422631747962399</v>
      </c>
      <c r="G46" s="253">
        <v>10.378648435462402</v>
      </c>
      <c r="H46" s="253"/>
      <c r="I46" s="253">
        <v>0.16147383212713429</v>
      </c>
      <c r="J46" s="253">
        <v>0.8941111957826241</v>
      </c>
      <c r="K46" s="253"/>
      <c r="L46" s="327">
        <v>0.85582686752392212</v>
      </c>
      <c r="N46" s="302">
        <v>1150</v>
      </c>
      <c r="O46" s="245" t="s">
        <v>1</v>
      </c>
      <c r="P46" s="245" t="s">
        <v>0</v>
      </c>
      <c r="Q46" s="253">
        <v>21.007063321601098</v>
      </c>
      <c r="R46" s="253">
        <v>19.422631747962399</v>
      </c>
      <c r="S46" s="253">
        <f>Q46-R46</f>
        <v>1.5844315736386996</v>
      </c>
      <c r="T46" s="253">
        <v>2.5806488902413491</v>
      </c>
      <c r="U46" s="253">
        <f t="shared" si="12"/>
        <v>-1.6651833190123342</v>
      </c>
      <c r="V46" s="253">
        <f t="shared" si="13"/>
        <v>3.1715395190297162</v>
      </c>
      <c r="X46" s="254">
        <f t="shared" si="14"/>
        <v>3.0595769881657358</v>
      </c>
      <c r="Z46" s="302">
        <v>1368</v>
      </c>
      <c r="AA46" s="245" t="s">
        <v>1</v>
      </c>
      <c r="AB46" s="245" t="s">
        <v>0</v>
      </c>
      <c r="AC46" s="253">
        <v>19.88</v>
      </c>
      <c r="AD46" s="253">
        <v>18.218708101092702</v>
      </c>
      <c r="AE46" s="253">
        <v>1.6612918989072973</v>
      </c>
      <c r="AF46" s="253"/>
      <c r="AG46" s="253">
        <v>-1.7007528783010026</v>
      </c>
      <c r="AH46" s="253">
        <v>3.25070554133797</v>
      </c>
      <c r="AI46" s="253"/>
      <c r="AJ46" s="254">
        <v>3.0608622384109481</v>
      </c>
    </row>
    <row r="47" spans="2:36" ht="17" thickBot="1" x14ac:dyDescent="0.25">
      <c r="B47" s="303" t="s">
        <v>0</v>
      </c>
      <c r="C47" s="247" t="s">
        <v>1</v>
      </c>
      <c r="D47" s="247">
        <v>1148</v>
      </c>
      <c r="E47" s="255">
        <v>28.370311648092049</v>
      </c>
      <c r="F47" s="255">
        <v>18.2639473014355</v>
      </c>
      <c r="G47" s="255">
        <v>10.106364346656548</v>
      </c>
      <c r="H47" s="255"/>
      <c r="I47" s="255">
        <v>-0.11081025667871991</v>
      </c>
      <c r="J47" s="255">
        <v>1.0798345306037551</v>
      </c>
      <c r="K47" s="255"/>
      <c r="L47" s="329">
        <v>1.0335978434559898</v>
      </c>
      <c r="N47" s="303">
        <v>1148</v>
      </c>
      <c r="O47" s="247" t="s">
        <v>1</v>
      </c>
      <c r="P47" s="247" t="s">
        <v>0</v>
      </c>
      <c r="Q47" s="255">
        <v>20.084081350827901</v>
      </c>
      <c r="R47" s="255">
        <v>18.2639473014355</v>
      </c>
      <c r="S47" s="255">
        <f>Q47-R47</f>
        <v>1.8201340493924008</v>
      </c>
      <c r="T47" s="255"/>
      <c r="U47" s="255">
        <f t="shared" si="12"/>
        <v>-1.429480843258633</v>
      </c>
      <c r="V47" s="255">
        <f t="shared" si="13"/>
        <v>2.6934977186892186</v>
      </c>
      <c r="W47" s="247"/>
      <c r="X47" s="256">
        <f t="shared" si="14"/>
        <v>2.5984111464893984</v>
      </c>
      <c r="Z47" s="303">
        <v>1150</v>
      </c>
      <c r="AA47" s="247" t="s">
        <v>1</v>
      </c>
      <c r="AB47" s="247" t="s">
        <v>0</v>
      </c>
      <c r="AC47" s="255">
        <v>21.275189834528799</v>
      </c>
      <c r="AD47" s="255">
        <v>19.422631747962399</v>
      </c>
      <c r="AE47" s="255">
        <v>1.8525580865664004</v>
      </c>
      <c r="AF47" s="255"/>
      <c r="AG47" s="255">
        <v>-1.5094866906418996</v>
      </c>
      <c r="AH47" s="255">
        <v>2.8470872203633526</v>
      </c>
      <c r="AI47" s="255"/>
      <c r="AJ47" s="256">
        <v>2.6808154880388595</v>
      </c>
    </row>
    <row r="48" spans="2:36" x14ac:dyDescent="0.2">
      <c r="B48" s="302" t="s">
        <v>0</v>
      </c>
      <c r="C48" s="245" t="s">
        <v>207</v>
      </c>
      <c r="D48" s="245">
        <v>1353</v>
      </c>
      <c r="E48" s="253">
        <v>27.092671643308499</v>
      </c>
      <c r="F48" s="253">
        <v>17.28</v>
      </c>
      <c r="G48" s="253">
        <v>9.8126716433084979</v>
      </c>
      <c r="H48" s="253"/>
      <c r="I48" s="253">
        <v>-0.40450296002677</v>
      </c>
      <c r="J48" s="253">
        <v>1.323632811398934</v>
      </c>
      <c r="K48" s="253"/>
      <c r="L48" s="327">
        <v>1.2669570944583473</v>
      </c>
      <c r="N48" s="301">
        <v>1353</v>
      </c>
      <c r="O48" s="242" t="s">
        <v>207</v>
      </c>
      <c r="P48" s="242" t="s">
        <v>0</v>
      </c>
      <c r="Q48" s="330">
        <v>19.725848893856899</v>
      </c>
      <c r="R48" s="330">
        <v>17.28</v>
      </c>
      <c r="S48" s="330">
        <v>2.4458488938568976</v>
      </c>
      <c r="T48" s="330"/>
      <c r="U48" s="330">
        <f t="shared" si="12"/>
        <v>-0.80376599879413613</v>
      </c>
      <c r="V48" s="330">
        <f t="shared" si="13"/>
        <v>1.7456520193014802</v>
      </c>
      <c r="W48" s="242"/>
      <c r="X48" s="341">
        <f t="shared" si="14"/>
        <v>1.684026547849494</v>
      </c>
      <c r="Z48" s="302">
        <v>1353</v>
      </c>
      <c r="AA48" s="245" t="s">
        <v>207</v>
      </c>
      <c r="AB48" s="245" t="s">
        <v>0</v>
      </c>
      <c r="AC48" s="253">
        <v>20.2</v>
      </c>
      <c r="AD48" s="253">
        <v>17.28</v>
      </c>
      <c r="AE48" s="253">
        <v>2.9199999999999982</v>
      </c>
      <c r="AF48" s="253"/>
      <c r="AG48" s="253">
        <v>-0.44204477720830182</v>
      </c>
      <c r="AH48" s="253">
        <v>1.3585284488079243</v>
      </c>
      <c r="AI48" s="253"/>
      <c r="AJ48" s="254">
        <v>1.2791895100568411</v>
      </c>
    </row>
    <row r="49" spans="2:36" x14ac:dyDescent="0.2">
      <c r="B49" s="302" t="s">
        <v>0</v>
      </c>
      <c r="C49" s="245" t="s">
        <v>207</v>
      </c>
      <c r="D49" s="245">
        <v>1355</v>
      </c>
      <c r="E49" s="253">
        <v>27.903074748024199</v>
      </c>
      <c r="F49" s="253">
        <v>16.91</v>
      </c>
      <c r="G49" s="253">
        <v>10.993074748024199</v>
      </c>
      <c r="H49" s="253"/>
      <c r="I49" s="253">
        <v>0.77590014468893109</v>
      </c>
      <c r="J49" s="253">
        <v>0.58402411880259808</v>
      </c>
      <c r="K49" s="253"/>
      <c r="L49" s="327">
        <v>0.55901719440583242</v>
      </c>
      <c r="N49" s="302">
        <v>1369</v>
      </c>
      <c r="O49" s="245" t="s">
        <v>207</v>
      </c>
      <c r="P49" s="245" t="s">
        <v>0</v>
      </c>
      <c r="Q49" s="253">
        <v>19.3537394758565</v>
      </c>
      <c r="R49" s="253">
        <v>17.399999999999999</v>
      </c>
      <c r="S49" s="253">
        <v>1.9537394758565014</v>
      </c>
      <c r="T49" s="253"/>
      <c r="U49" s="253">
        <f t="shared" si="12"/>
        <v>-1.2958754167945323</v>
      </c>
      <c r="V49" s="253">
        <f t="shared" si="13"/>
        <v>2.4552593359888268</v>
      </c>
      <c r="X49" s="254">
        <f t="shared" si="14"/>
        <v>2.3685831184814297</v>
      </c>
      <c r="Z49" s="302">
        <v>1369</v>
      </c>
      <c r="AA49" s="245" t="s">
        <v>207</v>
      </c>
      <c r="AB49" s="245" t="s">
        <v>0</v>
      </c>
      <c r="AC49" s="253">
        <v>19.75</v>
      </c>
      <c r="AD49" s="253">
        <v>17.3995865569971</v>
      </c>
      <c r="AE49" s="253">
        <v>2.3504134430028998</v>
      </c>
      <c r="AF49" s="253"/>
      <c r="AG49" s="253">
        <v>-1.0116313342054002</v>
      </c>
      <c r="AH49" s="253">
        <v>2.016189627550423</v>
      </c>
      <c r="AI49" s="253"/>
      <c r="AJ49" s="254">
        <v>1.8984428512417226</v>
      </c>
    </row>
    <row r="50" spans="2:36" x14ac:dyDescent="0.2">
      <c r="B50" s="302" t="s">
        <v>0</v>
      </c>
      <c r="C50" s="245" t="s">
        <v>207</v>
      </c>
      <c r="D50" s="245">
        <v>1354</v>
      </c>
      <c r="E50" s="253">
        <v>27.333002389429598</v>
      </c>
      <c r="F50" s="253">
        <v>17.170000000000002</v>
      </c>
      <c r="G50" s="253">
        <v>10.163002389429597</v>
      </c>
      <c r="H50" s="253"/>
      <c r="I50" s="253">
        <v>-5.4172213905671285E-2</v>
      </c>
      <c r="J50" s="253">
        <v>1.0382632001916217</v>
      </c>
      <c r="K50" s="253"/>
      <c r="L50" s="327">
        <v>0.99380652705906614</v>
      </c>
      <c r="N50" s="302">
        <v>1355</v>
      </c>
      <c r="O50" s="245" t="s">
        <v>207</v>
      </c>
      <c r="P50" s="245" t="s">
        <v>0</v>
      </c>
      <c r="Q50" s="253">
        <v>21.298519249028899</v>
      </c>
      <c r="R50" s="253">
        <v>16.91</v>
      </c>
      <c r="S50" s="253">
        <v>4.3885192490288993</v>
      </c>
      <c r="T50" s="253"/>
      <c r="U50" s="253">
        <f t="shared" si="12"/>
        <v>1.1389043563778656</v>
      </c>
      <c r="V50" s="253">
        <f t="shared" si="13"/>
        <v>0.45410431275688617</v>
      </c>
      <c r="X50" s="254">
        <f t="shared" si="14"/>
        <v>0.43807340164023578</v>
      </c>
      <c r="Z50" s="302">
        <v>1355</v>
      </c>
      <c r="AA50" s="245" t="s">
        <v>207</v>
      </c>
      <c r="AB50" s="245" t="s">
        <v>0</v>
      </c>
      <c r="AC50" s="253">
        <v>19.920000000000002</v>
      </c>
      <c r="AD50" s="253">
        <v>16.9148812217101</v>
      </c>
      <c r="AE50" s="253">
        <v>3.0051187782899014</v>
      </c>
      <c r="AF50" s="253"/>
      <c r="AG50" s="253">
        <v>-0.3569259989183986</v>
      </c>
      <c r="AH50" s="253">
        <v>1.2806941681779809</v>
      </c>
      <c r="AI50" s="253"/>
      <c r="AJ50" s="254">
        <v>1.2059008016812383</v>
      </c>
    </row>
    <row r="51" spans="2:36" x14ac:dyDescent="0.2">
      <c r="B51" s="302" t="s">
        <v>0</v>
      </c>
      <c r="C51" s="245" t="s">
        <v>207</v>
      </c>
      <c r="D51" s="245">
        <v>1371</v>
      </c>
      <c r="E51" s="253">
        <v>27.205055222904999</v>
      </c>
      <c r="F51" s="253">
        <v>17.21</v>
      </c>
      <c r="G51" s="253">
        <v>9.9950552229049983</v>
      </c>
      <c r="H51" s="253"/>
      <c r="I51" s="253">
        <v>-0.22211938043026969</v>
      </c>
      <c r="J51" s="253">
        <v>1.1664458871027461</v>
      </c>
      <c r="K51" s="253"/>
      <c r="L51" s="327">
        <v>1.1165006482459996</v>
      </c>
      <c r="N51" s="302">
        <v>1354</v>
      </c>
      <c r="O51" s="245" t="s">
        <v>207</v>
      </c>
      <c r="P51" s="245" t="s">
        <v>0</v>
      </c>
      <c r="Q51" s="253">
        <v>20.6769976467431</v>
      </c>
      <c r="R51" s="253">
        <v>17.170000000000002</v>
      </c>
      <c r="S51" s="253">
        <v>3.5069976467430983</v>
      </c>
      <c r="T51" s="253"/>
      <c r="U51" s="253">
        <f t="shared" si="12"/>
        <v>0.25738275409206457</v>
      </c>
      <c r="V51" s="253">
        <f t="shared" si="13"/>
        <v>0.83660425801233607</v>
      </c>
      <c r="X51" s="254">
        <f t="shared" si="14"/>
        <v>0.80707023218777374</v>
      </c>
      <c r="Z51" s="302">
        <v>1354</v>
      </c>
      <c r="AA51" s="245" t="s">
        <v>207</v>
      </c>
      <c r="AB51" s="245" t="s">
        <v>0</v>
      </c>
      <c r="AC51" s="253">
        <v>19.7</v>
      </c>
      <c r="AD51" s="253">
        <v>17.174047277288999</v>
      </c>
      <c r="AE51" s="253">
        <v>2.5259527227110006</v>
      </c>
      <c r="AF51" s="253"/>
      <c r="AG51" s="253">
        <v>-0.8360920544972994</v>
      </c>
      <c r="AH51" s="253">
        <v>1.7852078486319105</v>
      </c>
      <c r="AI51" s="253"/>
      <c r="AJ51" s="254">
        <v>1.680950557380599</v>
      </c>
    </row>
    <row r="52" spans="2:36" x14ac:dyDescent="0.2">
      <c r="B52" s="302" t="s">
        <v>0</v>
      </c>
      <c r="C52" s="245" t="s">
        <v>207</v>
      </c>
      <c r="D52" s="245">
        <v>1367</v>
      </c>
      <c r="E52" s="253">
        <v>27.410879565417801</v>
      </c>
      <c r="F52" s="253">
        <v>17.190000000000001</v>
      </c>
      <c r="G52" s="253">
        <v>10.2208795654178</v>
      </c>
      <c r="H52" s="253"/>
      <c r="I52" s="253">
        <v>3.704962082531793E-3</v>
      </c>
      <c r="J52" s="253">
        <v>0.99743521068521768</v>
      </c>
      <c r="K52" s="253"/>
      <c r="L52" s="327">
        <v>0.95472672296827799</v>
      </c>
      <c r="N52" s="302">
        <v>1371</v>
      </c>
      <c r="O52" s="245" t="s">
        <v>207</v>
      </c>
      <c r="P52" s="245" t="s">
        <v>0</v>
      </c>
      <c r="Q52" s="253">
        <v>20.010806474845001</v>
      </c>
      <c r="R52" s="253">
        <v>17.21</v>
      </c>
      <c r="S52" s="253">
        <v>2.8008064748450003</v>
      </c>
      <c r="T52" s="253"/>
      <c r="U52" s="253">
        <f t="shared" si="12"/>
        <v>-0.44880841780603342</v>
      </c>
      <c r="V52" s="253">
        <f t="shared" si="13"/>
        <v>1.3649124527681027</v>
      </c>
      <c r="X52" s="254">
        <f t="shared" si="14"/>
        <v>1.3167279506666021</v>
      </c>
      <c r="Z52" s="302">
        <v>1371</v>
      </c>
      <c r="AA52" s="245" t="s">
        <v>207</v>
      </c>
      <c r="AB52" s="245" t="s">
        <v>0</v>
      </c>
      <c r="AC52" s="253">
        <v>19.66</v>
      </c>
      <c r="AD52" s="253">
        <v>17.205701836448</v>
      </c>
      <c r="AE52" s="253">
        <v>2.454298163552</v>
      </c>
      <c r="AF52" s="253"/>
      <c r="AG52" s="253">
        <v>-0.90774661365629994</v>
      </c>
      <c r="AH52" s="253">
        <v>1.8761128548022148</v>
      </c>
      <c r="AI52" s="253"/>
      <c r="AJ52" s="254">
        <v>1.766546652483902</v>
      </c>
    </row>
    <row r="53" spans="2:36" x14ac:dyDescent="0.2">
      <c r="B53" s="302" t="s">
        <v>0</v>
      </c>
      <c r="C53" s="245" t="s">
        <v>207</v>
      </c>
      <c r="D53" s="245">
        <v>1398</v>
      </c>
      <c r="E53" s="253">
        <v>28.542887554293799</v>
      </c>
      <c r="F53" s="253">
        <v>18.065223938446302</v>
      </c>
      <c r="G53" s="253">
        <v>10.477663615847497</v>
      </c>
      <c r="H53" s="253"/>
      <c r="I53" s="253">
        <v>0.26048901251222922</v>
      </c>
      <c r="J53" s="253">
        <v>0.83480490796173468</v>
      </c>
      <c r="K53" s="253"/>
      <c r="L53" s="327">
        <v>0.7990599745808169</v>
      </c>
      <c r="N53" s="302">
        <v>1367</v>
      </c>
      <c r="O53" s="245" t="s">
        <v>207</v>
      </c>
      <c r="P53" s="245" t="s">
        <v>0</v>
      </c>
      <c r="Q53" s="253">
        <v>20.602882273197</v>
      </c>
      <c r="R53" s="253">
        <v>17.190000000000001</v>
      </c>
      <c r="S53" s="253">
        <v>3.412882273196999</v>
      </c>
      <c r="T53" s="253"/>
      <c r="U53" s="253">
        <f t="shared" si="12"/>
        <v>0.16326738054596523</v>
      </c>
      <c r="V53" s="253">
        <f t="shared" si="13"/>
        <v>0.89300033362735787</v>
      </c>
      <c r="X53" s="254">
        <f t="shared" si="14"/>
        <v>0.86147539855548272</v>
      </c>
      <c r="Z53" s="302">
        <v>1367</v>
      </c>
      <c r="AA53" s="245" t="s">
        <v>207</v>
      </c>
      <c r="AB53" s="245" t="s">
        <v>0</v>
      </c>
      <c r="AC53" s="253">
        <v>19.559999999999999</v>
      </c>
      <c r="AD53" s="253">
        <v>17.190323509091499</v>
      </c>
      <c r="AE53" s="253">
        <v>2.3696764909084997</v>
      </c>
      <c r="AF53" s="253"/>
      <c r="AG53" s="253">
        <v>-0.99236828629980023</v>
      </c>
      <c r="AH53" s="253">
        <v>1.9894481321052306</v>
      </c>
      <c r="AI53" s="253"/>
      <c r="AJ53" s="254">
        <v>1.8732630764002469</v>
      </c>
    </row>
    <row r="54" spans="2:36" x14ac:dyDescent="0.2">
      <c r="B54" s="302" t="s">
        <v>0</v>
      </c>
      <c r="C54" s="245" t="s">
        <v>207</v>
      </c>
      <c r="D54" s="245">
        <v>1145</v>
      </c>
      <c r="E54" s="253">
        <v>27.428824103200601</v>
      </c>
      <c r="F54" s="253">
        <v>16.670000000000002</v>
      </c>
      <c r="G54" s="253">
        <v>10.758824103200599</v>
      </c>
      <c r="H54" s="253"/>
      <c r="I54" s="253">
        <v>0.54164949986533095</v>
      </c>
      <c r="J54" s="253">
        <v>0.68698499819730396</v>
      </c>
      <c r="K54" s="253"/>
      <c r="L54" s="327">
        <v>0.65756946319019771</v>
      </c>
      <c r="N54" s="302">
        <v>1398</v>
      </c>
      <c r="O54" s="245" t="s">
        <v>207</v>
      </c>
      <c r="P54" s="245" t="s">
        <v>0</v>
      </c>
      <c r="Q54" s="253">
        <v>20.580641789699499</v>
      </c>
      <c r="R54" s="253">
        <v>18.065223938446302</v>
      </c>
      <c r="S54" s="253">
        <f>Q54-R54</f>
        <v>2.5154178512531971</v>
      </c>
      <c r="T54" s="253"/>
      <c r="U54" s="253">
        <f t="shared" si="12"/>
        <v>-0.7341970413978367</v>
      </c>
      <c r="V54" s="253">
        <f t="shared" si="13"/>
        <v>1.6634713759758646</v>
      </c>
      <c r="X54" s="254">
        <f t="shared" si="14"/>
        <v>1.6047470674321624</v>
      </c>
      <c r="Z54" s="302">
        <v>1398</v>
      </c>
      <c r="AA54" s="245" t="s">
        <v>207</v>
      </c>
      <c r="AB54" s="245" t="s">
        <v>0</v>
      </c>
      <c r="AC54" s="253">
        <v>19.789830949620502</v>
      </c>
      <c r="AD54" s="253">
        <v>18.065223938446302</v>
      </c>
      <c r="AE54" s="253">
        <v>1.7246070111742</v>
      </c>
      <c r="AF54" s="253"/>
      <c r="AG54" s="253">
        <v>-1.6374377660341</v>
      </c>
      <c r="AH54" s="253">
        <v>3.1111280294724413</v>
      </c>
      <c r="AI54" s="253"/>
      <c r="AJ54" s="254">
        <v>2.9294361433778344</v>
      </c>
    </row>
    <row r="55" spans="2:36" ht="17" thickBot="1" x14ac:dyDescent="0.25">
      <c r="B55" s="303" t="s">
        <v>0</v>
      </c>
      <c r="C55" s="247" t="s">
        <v>207</v>
      </c>
      <c r="D55" s="247">
        <v>1144</v>
      </c>
      <c r="E55" s="255">
        <v>28.245220307734449</v>
      </c>
      <c r="F55" s="255">
        <v>17.959988969930901</v>
      </c>
      <c r="G55" s="255">
        <v>10.285231337803548</v>
      </c>
      <c r="H55" s="255"/>
      <c r="I55" s="255">
        <v>6.8056734468280311E-2</v>
      </c>
      <c r="J55" s="255">
        <v>0.95392203650463792</v>
      </c>
      <c r="K55" s="255"/>
      <c r="L55" s="329">
        <v>0.91307670926680307</v>
      </c>
      <c r="N55" s="303">
        <v>1144</v>
      </c>
      <c r="O55" s="247" t="s">
        <v>207</v>
      </c>
      <c r="P55" s="247" t="s">
        <v>0</v>
      </c>
      <c r="Q55" s="255">
        <v>20.602882273197</v>
      </c>
      <c r="R55" s="255">
        <v>17.959988969930901</v>
      </c>
      <c r="S55" s="255">
        <v>2.4757485067942007</v>
      </c>
      <c r="T55" s="255"/>
      <c r="U55" s="255">
        <v>-0.77386638585683309</v>
      </c>
      <c r="V55" s="255">
        <v>1.7098459923180904</v>
      </c>
      <c r="W55" s="247"/>
      <c r="X55" s="256">
        <f t="shared" si="14"/>
        <v>1.6494845547452945</v>
      </c>
      <c r="Z55" s="303">
        <v>1145</v>
      </c>
      <c r="AA55" s="247" t="s">
        <v>207</v>
      </c>
      <c r="AB55" s="247" t="s">
        <v>0</v>
      </c>
      <c r="AC55" s="255">
        <v>20.479528056526402</v>
      </c>
      <c r="AD55" s="255">
        <v>18.082637095340498</v>
      </c>
      <c r="AE55" s="255">
        <v>2.3968909611859033</v>
      </c>
      <c r="AF55" s="255"/>
      <c r="AG55" s="255">
        <v>-0.96515381602239669</v>
      </c>
      <c r="AH55" s="255">
        <v>1.9522716560817632</v>
      </c>
      <c r="AI55" s="255"/>
      <c r="AJ55" s="256">
        <v>1.838257730585201</v>
      </c>
    </row>
    <row r="56" spans="2:36" x14ac:dyDescent="0.2">
      <c r="R56" s="253"/>
      <c r="S56" s="253"/>
      <c r="T56" s="253"/>
      <c r="U56" s="253"/>
      <c r="V56" s="253"/>
      <c r="W56" s="253"/>
      <c r="Y56" s="253"/>
    </row>
    <row r="57" spans="2:36" ht="17" thickBot="1" x14ac:dyDescent="0.25">
      <c r="B57" s="346" t="s">
        <v>524</v>
      </c>
      <c r="N57" s="346" t="s">
        <v>526</v>
      </c>
      <c r="Y57" s="253"/>
    </row>
    <row r="58" spans="2:36" s="346" customFormat="1" ht="17" thickBot="1" x14ac:dyDescent="0.25">
      <c r="B58" s="343" t="s">
        <v>425</v>
      </c>
      <c r="C58" s="344" t="s">
        <v>426</v>
      </c>
      <c r="D58" s="344" t="s">
        <v>517</v>
      </c>
      <c r="E58" s="344" t="s">
        <v>522</v>
      </c>
      <c r="F58" s="344" t="s">
        <v>469</v>
      </c>
      <c r="G58" s="344" t="s">
        <v>213</v>
      </c>
      <c r="H58" s="344" t="s">
        <v>256</v>
      </c>
      <c r="I58" s="344" t="s">
        <v>214</v>
      </c>
      <c r="J58" s="344" t="s">
        <v>523</v>
      </c>
      <c r="K58" s="344" t="s">
        <v>284</v>
      </c>
      <c r="L58" s="347" t="s">
        <v>465</v>
      </c>
      <c r="N58" s="343" t="s">
        <v>425</v>
      </c>
      <c r="O58" s="344" t="s">
        <v>426</v>
      </c>
      <c r="P58" s="344" t="s">
        <v>517</v>
      </c>
      <c r="Q58" s="344" t="s">
        <v>520</v>
      </c>
      <c r="R58" s="344" t="s">
        <v>518</v>
      </c>
      <c r="S58" s="344" t="s">
        <v>213</v>
      </c>
      <c r="T58" s="344" t="s">
        <v>256</v>
      </c>
      <c r="U58" s="344" t="s">
        <v>214</v>
      </c>
      <c r="V58" s="344" t="s">
        <v>215</v>
      </c>
      <c r="W58" s="344" t="s">
        <v>284</v>
      </c>
      <c r="X58" s="347" t="s">
        <v>515</v>
      </c>
      <c r="Y58" s="348"/>
    </row>
    <row r="59" spans="2:36" x14ac:dyDescent="0.2">
      <c r="B59" s="301">
        <v>3802</v>
      </c>
      <c r="C59" s="242" t="s">
        <v>1</v>
      </c>
      <c r="D59" s="242" t="s">
        <v>423</v>
      </c>
      <c r="E59" s="330">
        <v>21.82</v>
      </c>
      <c r="F59" s="330">
        <v>18.295664667851199</v>
      </c>
      <c r="G59" s="330">
        <v>3.5243353321488016</v>
      </c>
      <c r="H59" s="330">
        <v>3.4260023835132336</v>
      </c>
      <c r="I59" s="330">
        <v>9.8332948635567963E-2</v>
      </c>
      <c r="J59" s="330">
        <v>0.9341117454476584</v>
      </c>
      <c r="K59" s="330">
        <v>1.0547870911894963</v>
      </c>
      <c r="L59" s="341">
        <v>0.88559269756918346</v>
      </c>
      <c r="N59" s="301">
        <v>3802</v>
      </c>
      <c r="O59" s="242" t="s">
        <v>1</v>
      </c>
      <c r="P59" s="242" t="s">
        <v>423</v>
      </c>
      <c r="Q59" s="330">
        <v>24.945097856290602</v>
      </c>
      <c r="R59" s="330">
        <v>18.295664667851199</v>
      </c>
      <c r="S59" s="330">
        <v>6.6494331884394029</v>
      </c>
      <c r="T59" s="330">
        <v>5.6901279316343674</v>
      </c>
      <c r="U59" s="330">
        <v>0.95930525680503553</v>
      </c>
      <c r="V59" s="330">
        <v>0.51430452182289166</v>
      </c>
      <c r="W59" s="330">
        <v>1.0950470424859908</v>
      </c>
      <c r="X59" s="341">
        <v>0.46966431748476345</v>
      </c>
    </row>
    <row r="60" spans="2:36" x14ac:dyDescent="0.2">
      <c r="B60" s="302">
        <v>3803</v>
      </c>
      <c r="C60" s="245" t="s">
        <v>1</v>
      </c>
      <c r="D60" s="245" t="s">
        <v>423</v>
      </c>
      <c r="E60" s="253">
        <v>21.68</v>
      </c>
      <c r="F60" s="253">
        <v>18.6413075610823</v>
      </c>
      <c r="G60" s="253">
        <v>3.0386924389176997</v>
      </c>
      <c r="H60" s="253"/>
      <c r="I60" s="253">
        <v>-0.38730994459553392</v>
      </c>
      <c r="J60" s="253">
        <v>1.3079523151972208</v>
      </c>
      <c r="K60" s="253"/>
      <c r="L60" s="254">
        <v>1.2400154743287832</v>
      </c>
      <c r="N60" s="302">
        <v>3803</v>
      </c>
      <c r="O60" s="245" t="s">
        <v>1</v>
      </c>
      <c r="P60" s="245" t="s">
        <v>423</v>
      </c>
      <c r="Q60" s="253">
        <v>24.191572254325798</v>
      </c>
      <c r="R60" s="253">
        <v>18.6413075610823</v>
      </c>
      <c r="S60" s="253">
        <v>5.5502646932434985</v>
      </c>
      <c r="T60" s="253"/>
      <c r="U60" s="253">
        <v>-0.13986323839086889</v>
      </c>
      <c r="V60" s="253">
        <v>1.1018006647140859</v>
      </c>
      <c r="W60" s="253"/>
      <c r="X60" s="254">
        <v>1.0061674265726182</v>
      </c>
    </row>
    <row r="61" spans="2:36" x14ac:dyDescent="0.2">
      <c r="B61" s="302">
        <v>3804</v>
      </c>
      <c r="C61" s="245" t="s">
        <v>1</v>
      </c>
      <c r="D61" s="245" t="s">
        <v>423</v>
      </c>
      <c r="E61" s="253">
        <v>21.79</v>
      </c>
      <c r="F61" s="253">
        <v>17.558336497843499</v>
      </c>
      <c r="G61" s="253">
        <v>4.2316635021565006</v>
      </c>
      <c r="H61" s="253"/>
      <c r="I61" s="253">
        <v>0.80566111864326695</v>
      </c>
      <c r="J61" s="253">
        <v>0.57209985401915064</v>
      </c>
      <c r="K61" s="253"/>
      <c r="L61" s="254">
        <v>0.54238420132160192</v>
      </c>
      <c r="N61" s="302">
        <v>3804</v>
      </c>
      <c r="O61" s="245" t="s">
        <v>1</v>
      </c>
      <c r="P61" s="245" t="s">
        <v>423</v>
      </c>
      <c r="Q61" s="253">
        <v>23.731043010051401</v>
      </c>
      <c r="R61" s="253">
        <v>17.558336497843499</v>
      </c>
      <c r="S61" s="253">
        <v>6.1727065122079026</v>
      </c>
      <c r="T61" s="253"/>
      <c r="U61" s="253">
        <v>0.4825785805735352</v>
      </c>
      <c r="V61" s="253">
        <v>0.71569728872914518</v>
      </c>
      <c r="W61" s="253"/>
      <c r="X61" s="254">
        <v>0.6535767514648132</v>
      </c>
    </row>
    <row r="62" spans="2:36" x14ac:dyDescent="0.2">
      <c r="B62" s="302">
        <v>3805</v>
      </c>
      <c r="C62" s="245" t="s">
        <v>1</v>
      </c>
      <c r="D62" s="245" t="s">
        <v>423</v>
      </c>
      <c r="E62" s="253">
        <v>21.12</v>
      </c>
      <c r="F62" s="253">
        <v>17.831944087845201</v>
      </c>
      <c r="G62" s="253">
        <v>3.2880559121547996</v>
      </c>
      <c r="H62" s="253"/>
      <c r="I62" s="253">
        <v>-0.13794647135843396</v>
      </c>
      <c r="J62" s="253">
        <v>1.1003377825262377</v>
      </c>
      <c r="K62" s="253"/>
      <c r="L62" s="254">
        <v>1.0431847258249751</v>
      </c>
      <c r="N62" s="302">
        <v>3805</v>
      </c>
      <c r="O62" s="245" t="s">
        <v>1</v>
      </c>
      <c r="P62" s="245" t="s">
        <v>423</v>
      </c>
      <c r="Q62" s="253">
        <v>23.594117794251801</v>
      </c>
      <c r="R62" s="253">
        <v>17.831944087845201</v>
      </c>
      <c r="S62" s="253">
        <v>5.7621737064065996</v>
      </c>
      <c r="T62" s="253"/>
      <c r="U62" s="253">
        <v>7.2045774772232285E-2</v>
      </c>
      <c r="V62" s="253">
        <v>0.95128809276191184</v>
      </c>
      <c r="W62" s="253"/>
      <c r="X62" s="254">
        <v>0.86871892791225169</v>
      </c>
    </row>
    <row r="63" spans="2:36" x14ac:dyDescent="0.2">
      <c r="B63" s="302">
        <v>3813</v>
      </c>
      <c r="C63" s="245" t="s">
        <v>1</v>
      </c>
      <c r="D63" s="245" t="s">
        <v>423</v>
      </c>
      <c r="E63" s="253">
        <v>21.81</v>
      </c>
      <c r="F63" s="253">
        <v>18.8954744284706</v>
      </c>
      <c r="G63" s="253">
        <v>2.9145255715293992</v>
      </c>
      <c r="H63" s="253"/>
      <c r="I63" s="253">
        <v>-0.51147681198383443</v>
      </c>
      <c r="J63" s="253">
        <v>1.4255086681751006</v>
      </c>
      <c r="K63" s="253"/>
      <c r="L63" s="254">
        <v>1.3514657887664676</v>
      </c>
      <c r="N63" s="302">
        <v>3813</v>
      </c>
      <c r="O63" s="245" t="s">
        <v>1</v>
      </c>
      <c r="P63" s="245" t="s">
        <v>423</v>
      </c>
      <c r="Q63" s="253">
        <v>24.1929223738072</v>
      </c>
      <c r="R63" s="253">
        <v>18.8954744284706</v>
      </c>
      <c r="S63" s="253">
        <v>5.2974479453366001</v>
      </c>
      <c r="T63" s="253"/>
      <c r="U63" s="253">
        <v>-0.39267998629776724</v>
      </c>
      <c r="V63" s="253">
        <v>1.3128298856688057</v>
      </c>
      <c r="W63" s="253"/>
      <c r="X63" s="254">
        <v>1.1988798971488943</v>
      </c>
    </row>
    <row r="64" spans="2:36" x14ac:dyDescent="0.2">
      <c r="B64" s="302">
        <v>3815</v>
      </c>
      <c r="C64" s="245" t="s">
        <v>1</v>
      </c>
      <c r="D64" s="245" t="s">
        <v>423</v>
      </c>
      <c r="E64" s="253">
        <v>21.64</v>
      </c>
      <c r="F64" s="253">
        <v>18.0812584558278</v>
      </c>
      <c r="G64" s="253">
        <v>3.5587415441722001</v>
      </c>
      <c r="H64" s="253"/>
      <c r="I64" s="253">
        <v>0.13273916065896652</v>
      </c>
      <c r="J64" s="253">
        <v>0.91209805799100663</v>
      </c>
      <c r="K64" s="253"/>
      <c r="L64" s="254">
        <v>0.8647224312940941</v>
      </c>
      <c r="N64" s="302">
        <v>3815</v>
      </c>
      <c r="O64" s="245" t="s">
        <v>1</v>
      </c>
      <c r="P64" s="245" t="s">
        <v>423</v>
      </c>
      <c r="Q64" s="253">
        <v>22.79</v>
      </c>
      <c r="R64" s="253">
        <v>18.0812584558278</v>
      </c>
      <c r="S64" s="253">
        <v>4.7087415441721987</v>
      </c>
      <c r="T64" s="253"/>
      <c r="U64" s="253">
        <v>-0.98138638746216866</v>
      </c>
      <c r="V64" s="253">
        <v>1.9743618012191049</v>
      </c>
      <c r="W64" s="253"/>
      <c r="X64" s="254">
        <v>1.8029926794166593</v>
      </c>
    </row>
    <row r="65" spans="2:24" ht="17" thickBot="1" x14ac:dyDescent="0.25">
      <c r="B65" s="303">
        <v>3811</v>
      </c>
      <c r="C65" s="247" t="s">
        <v>1</v>
      </c>
      <c r="D65" s="247" t="s">
        <v>423</v>
      </c>
      <c r="E65" s="255">
        <v>21.03</v>
      </c>
      <c r="F65" s="255">
        <v>17.782108241838998</v>
      </c>
      <c r="G65" s="255">
        <v>3.2478917581610034</v>
      </c>
      <c r="H65" s="255"/>
      <c r="I65" s="255">
        <v>-0.17811062535223021</v>
      </c>
      <c r="J65" s="255">
        <v>1.1314012149700978</v>
      </c>
      <c r="K65" s="255"/>
      <c r="L65" s="256">
        <v>1.072634680894893</v>
      </c>
      <c r="N65" s="303">
        <v>3811</v>
      </c>
      <c r="O65" s="247" t="s">
        <v>1</v>
      </c>
      <c r="P65" s="247" t="s">
        <v>423</v>
      </c>
      <c r="Q65" s="255">
        <v>24.01</v>
      </c>
      <c r="R65" s="255">
        <v>17.782108241838998</v>
      </c>
      <c r="S65" s="255">
        <v>6.2278917581610038</v>
      </c>
      <c r="T65" s="255"/>
      <c r="U65" s="255">
        <v>0.53776382652663646</v>
      </c>
      <c r="V65" s="255">
        <v>0.68883777875728613</v>
      </c>
      <c r="W65" s="255"/>
      <c r="X65" s="256">
        <v>0.62904857237318057</v>
      </c>
    </row>
    <row r="66" spans="2:24" x14ac:dyDescent="0.2">
      <c r="B66" s="301">
        <v>3812</v>
      </c>
      <c r="C66" s="242" t="s">
        <v>207</v>
      </c>
      <c r="D66" s="242" t="s">
        <v>423</v>
      </c>
      <c r="E66" s="330">
        <v>22.07</v>
      </c>
      <c r="F66" s="330">
        <v>17.698937474660148</v>
      </c>
      <c r="G66" s="330">
        <v>4.3710625253398518</v>
      </c>
      <c r="H66" s="330"/>
      <c r="I66" s="330">
        <v>0.94506014182661824</v>
      </c>
      <c r="J66" s="330">
        <v>0.5194078985689935</v>
      </c>
      <c r="K66" s="330"/>
      <c r="L66" s="341">
        <v>0.49242913845603747</v>
      </c>
      <c r="N66" s="301">
        <v>3812</v>
      </c>
      <c r="O66" s="242" t="s">
        <v>207</v>
      </c>
      <c r="P66" s="242" t="s">
        <v>423</v>
      </c>
      <c r="Q66" s="330">
        <v>24.4</v>
      </c>
      <c r="R66" s="330">
        <v>17.698937474660148</v>
      </c>
      <c r="S66" s="330">
        <v>6.7010625253398501</v>
      </c>
      <c r="T66" s="330"/>
      <c r="U66" s="330">
        <v>1.0109345937054828</v>
      </c>
      <c r="V66" s="330">
        <v>0.49622468376882328</v>
      </c>
      <c r="W66" s="330">
        <v>0.47485969002342721</v>
      </c>
      <c r="X66" s="341">
        <v>0.45315375916845291</v>
      </c>
    </row>
    <row r="67" spans="2:24" x14ac:dyDescent="0.2">
      <c r="B67" s="302">
        <v>3901</v>
      </c>
      <c r="C67" s="245" t="s">
        <v>207</v>
      </c>
      <c r="D67" s="245" t="s">
        <v>423</v>
      </c>
      <c r="E67" s="253">
        <v>23.26</v>
      </c>
      <c r="F67" s="253">
        <v>17.060471827734148</v>
      </c>
      <c r="G67" s="253">
        <v>6.199528172265854</v>
      </c>
      <c r="H67" s="253"/>
      <c r="I67" s="253">
        <v>2.7735257887526203</v>
      </c>
      <c r="J67" s="253">
        <v>0.14624652107357983</v>
      </c>
      <c r="K67" s="253"/>
      <c r="L67" s="254">
        <v>0.13865027577144107</v>
      </c>
      <c r="N67" s="302">
        <v>3814</v>
      </c>
      <c r="O67" s="245" t="s">
        <v>207</v>
      </c>
      <c r="P67" s="245" t="s">
        <v>423</v>
      </c>
      <c r="Q67" s="253">
        <v>24.109721847101099</v>
      </c>
      <c r="R67" s="253">
        <v>17.426745245958102</v>
      </c>
      <c r="S67" s="253">
        <v>6.6829766011429967</v>
      </c>
      <c r="T67" s="253"/>
      <c r="U67" s="253">
        <v>0.99284866950862938</v>
      </c>
      <c r="V67" s="253">
        <v>0.50248461522131282</v>
      </c>
      <c r="W67" s="253"/>
      <c r="X67" s="254">
        <v>0.45887034595387366</v>
      </c>
    </row>
    <row r="68" spans="2:24" x14ac:dyDescent="0.2">
      <c r="B68" s="302">
        <v>3902</v>
      </c>
      <c r="C68" s="245" t="s">
        <v>207</v>
      </c>
      <c r="D68" s="245" t="s">
        <v>423</v>
      </c>
      <c r="E68" s="253">
        <v>23.64</v>
      </c>
      <c r="F68" s="253">
        <v>17.293449493246751</v>
      </c>
      <c r="G68" s="253">
        <v>6.3465505067532497</v>
      </c>
      <c r="H68" s="253"/>
      <c r="I68" s="253">
        <v>2.9205481232400161</v>
      </c>
      <c r="J68" s="253">
        <v>0.1320770654866627</v>
      </c>
      <c r="K68" s="253"/>
      <c r="L68" s="254">
        <v>0.12521680118185535</v>
      </c>
      <c r="N68" s="302">
        <v>3901</v>
      </c>
      <c r="O68" s="245" t="s">
        <v>207</v>
      </c>
      <c r="P68" s="245" t="s">
        <v>423</v>
      </c>
      <c r="Q68" s="253">
        <v>24.278089597496699</v>
      </c>
      <c r="R68" s="253">
        <v>17.060471827734148</v>
      </c>
      <c r="S68" s="253">
        <v>7.2176177697625512</v>
      </c>
      <c r="T68" s="253"/>
      <c r="U68" s="253">
        <v>1.5274898381281838</v>
      </c>
      <c r="V68" s="253">
        <v>0.34688038348936956</v>
      </c>
      <c r="W68" s="253"/>
      <c r="X68" s="254">
        <v>0.31677212944375155</v>
      </c>
    </row>
    <row r="69" spans="2:24" x14ac:dyDescent="0.2">
      <c r="B69" s="302">
        <v>3903</v>
      </c>
      <c r="C69" s="245" t="s">
        <v>207</v>
      </c>
      <c r="D69" s="245" t="s">
        <v>423</v>
      </c>
      <c r="E69" s="253">
        <v>23.554345620676902</v>
      </c>
      <c r="F69" s="253">
        <v>19.116129079148202</v>
      </c>
      <c r="G69" s="253">
        <v>4.4382165415286998</v>
      </c>
      <c r="H69" s="253"/>
      <c r="I69" s="253">
        <v>1.0122141580154662</v>
      </c>
      <c r="J69" s="253">
        <v>0.49578476411654204</v>
      </c>
      <c r="K69" s="253"/>
      <c r="L69" s="254">
        <v>0.47003302207409409</v>
      </c>
      <c r="N69" s="302">
        <v>3902</v>
      </c>
      <c r="O69" s="245" t="s">
        <v>207</v>
      </c>
      <c r="P69" s="245" t="s">
        <v>423</v>
      </c>
      <c r="Q69" s="253">
        <v>24.4151429489721</v>
      </c>
      <c r="R69" s="253">
        <v>17.293449493246751</v>
      </c>
      <c r="S69" s="253">
        <v>7.1216934557253495</v>
      </c>
      <c r="T69" s="253"/>
      <c r="U69" s="253">
        <v>1.4315655240909821</v>
      </c>
      <c r="V69" s="253">
        <v>0.37072838262544944</v>
      </c>
      <c r="W69" s="253"/>
      <c r="X69" s="254">
        <v>0.33855018847758062</v>
      </c>
    </row>
    <row r="70" spans="2:24" x14ac:dyDescent="0.2">
      <c r="B70" s="302">
        <v>3904</v>
      </c>
      <c r="C70" s="245" t="s">
        <v>207</v>
      </c>
      <c r="D70" s="245" t="s">
        <v>423</v>
      </c>
      <c r="E70" s="253">
        <v>23.43</v>
      </c>
      <c r="F70" s="253">
        <v>16.794097599491799</v>
      </c>
      <c r="G70" s="253">
        <v>6.6359024005082006</v>
      </c>
      <c r="H70" s="253"/>
      <c r="I70" s="253">
        <v>3.209900016994967</v>
      </c>
      <c r="J70" s="253">
        <v>0.10807464354427894</v>
      </c>
      <c r="K70" s="253"/>
      <c r="L70" s="254">
        <v>0.10246109802349007</v>
      </c>
      <c r="N70" s="302">
        <v>3903</v>
      </c>
      <c r="O70" s="245" t="s">
        <v>207</v>
      </c>
      <c r="P70" s="245" t="s">
        <v>423</v>
      </c>
      <c r="Q70" s="253">
        <v>25.6706925809303</v>
      </c>
      <c r="R70" s="253">
        <v>19.116129079148202</v>
      </c>
      <c r="S70" s="253">
        <v>6.5545635017820985</v>
      </c>
      <c r="T70" s="253"/>
      <c r="U70" s="253">
        <v>0.86443557014773109</v>
      </c>
      <c r="V70" s="253">
        <v>0.54926125396975722</v>
      </c>
      <c r="W70" s="253"/>
      <c r="X70" s="254">
        <v>0.50158690235153436</v>
      </c>
    </row>
    <row r="71" spans="2:24" x14ac:dyDescent="0.2">
      <c r="B71" s="302">
        <v>3905</v>
      </c>
      <c r="C71" s="245" t="s">
        <v>207</v>
      </c>
      <c r="D71" s="245" t="s">
        <v>423</v>
      </c>
      <c r="E71" s="253">
        <v>23.02</v>
      </c>
      <c r="F71" s="253">
        <v>16.0884429557846</v>
      </c>
      <c r="G71" s="253">
        <v>6.9315570442153991</v>
      </c>
      <c r="H71" s="253"/>
      <c r="I71" s="253">
        <v>3.5055546607021655</v>
      </c>
      <c r="J71" s="253">
        <v>8.8048689356927196E-2</v>
      </c>
      <c r="K71" s="253"/>
      <c r="L71" s="254">
        <v>8.3475319419802158E-2</v>
      </c>
      <c r="N71" s="302">
        <v>3904</v>
      </c>
      <c r="O71" s="245" t="s">
        <v>207</v>
      </c>
      <c r="P71" s="245" t="s">
        <v>423</v>
      </c>
      <c r="Q71" s="253">
        <v>24.0328722363178</v>
      </c>
      <c r="R71" s="253">
        <v>16.794097599491799</v>
      </c>
      <c r="S71" s="253">
        <v>7.2387746368260011</v>
      </c>
      <c r="T71" s="253"/>
      <c r="U71" s="253">
        <v>1.5486467051916337</v>
      </c>
      <c r="V71" s="253">
        <v>0.34183056201654277</v>
      </c>
      <c r="W71" s="253"/>
      <c r="X71" s="254">
        <v>0.31216061845207521</v>
      </c>
    </row>
    <row r="72" spans="2:24" ht="17" thickBot="1" x14ac:dyDescent="0.25">
      <c r="B72" s="303">
        <v>3814</v>
      </c>
      <c r="C72" s="247" t="s">
        <v>207</v>
      </c>
      <c r="D72" s="247" t="s">
        <v>423</v>
      </c>
      <c r="E72" s="255">
        <v>21.99</v>
      </c>
      <c r="F72" s="255">
        <v>17.426745245958102</v>
      </c>
      <c r="G72" s="255">
        <v>4.5632547540418962</v>
      </c>
      <c r="H72" s="255"/>
      <c r="I72" s="255">
        <v>1.1372523705286626</v>
      </c>
      <c r="J72" s="255">
        <v>0.45462459150049372</v>
      </c>
      <c r="K72" s="255"/>
      <c r="L72" s="256">
        <v>0.43101076539323968</v>
      </c>
      <c r="N72" s="303">
        <v>3905</v>
      </c>
      <c r="O72" s="247" t="s">
        <v>207</v>
      </c>
      <c r="P72" s="247" t="s">
        <v>423</v>
      </c>
      <c r="Q72" s="255">
        <v>22.771002600615901</v>
      </c>
      <c r="R72" s="255">
        <v>16.0884429557846</v>
      </c>
      <c r="S72" s="255">
        <v>6.6825596448313007</v>
      </c>
      <c r="T72" s="255"/>
      <c r="U72" s="255">
        <v>0.99243171319693335</v>
      </c>
      <c r="V72" s="255">
        <v>0.50262986033887647</v>
      </c>
      <c r="W72" s="255"/>
      <c r="X72" s="256">
        <v>0.45900298419855939</v>
      </c>
    </row>
    <row r="73" spans="2:24" ht="17" thickBot="1" x14ac:dyDescent="0.25">
      <c r="B73" s="302"/>
      <c r="L73" s="326"/>
      <c r="N73" s="302"/>
      <c r="X73" s="326"/>
    </row>
    <row r="74" spans="2:24" x14ac:dyDescent="0.2">
      <c r="B74" s="301">
        <v>1302</v>
      </c>
      <c r="C74" s="242" t="s">
        <v>1</v>
      </c>
      <c r="D74" s="242" t="s">
        <v>428</v>
      </c>
      <c r="E74" s="330">
        <v>20.079999999999998</v>
      </c>
      <c r="F74" s="330">
        <v>18.829999999999998</v>
      </c>
      <c r="G74" s="330">
        <v>1.25</v>
      </c>
      <c r="H74" s="330"/>
      <c r="I74" s="330">
        <v>-2.1760023835132336</v>
      </c>
      <c r="J74" s="330">
        <v>4.5189963242232878</v>
      </c>
      <c r="K74" s="330"/>
      <c r="L74" s="341">
        <v>4.2842734443471056</v>
      </c>
      <c r="N74" s="301">
        <v>1302</v>
      </c>
      <c r="O74" s="242" t="s">
        <v>1</v>
      </c>
      <c r="P74" s="242" t="s">
        <v>428</v>
      </c>
      <c r="Q74" s="330">
        <v>22.35</v>
      </c>
      <c r="R74" s="330">
        <v>18.832521374945799</v>
      </c>
      <c r="S74" s="330">
        <v>3.5174786250542027</v>
      </c>
      <c r="T74" s="330"/>
      <c r="U74" s="330">
        <v>-2.1726493065801646</v>
      </c>
      <c r="V74" s="330">
        <v>4.5085055781168384</v>
      </c>
      <c r="W74" s="330">
        <v>1.9768899882545712</v>
      </c>
      <c r="X74" s="341">
        <v>4.1171798134640563</v>
      </c>
    </row>
    <row r="75" spans="2:24" x14ac:dyDescent="0.2">
      <c r="B75" s="302">
        <v>1257</v>
      </c>
      <c r="C75" s="245" t="s">
        <v>1</v>
      </c>
      <c r="D75" s="245" t="s">
        <v>428</v>
      </c>
      <c r="E75" s="253">
        <v>21.09</v>
      </c>
      <c r="F75" s="253">
        <v>18.86</v>
      </c>
      <c r="G75" s="253">
        <v>2.2300000000000004</v>
      </c>
      <c r="H75" s="253">
        <v>2.3950000000000005</v>
      </c>
      <c r="I75" s="253">
        <v>-1.1960023835132332</v>
      </c>
      <c r="J75" s="253">
        <v>2.2910395810412485</v>
      </c>
      <c r="K75" s="253"/>
      <c r="L75" s="254">
        <v>2.1720398364542128</v>
      </c>
      <c r="N75" s="302">
        <v>1257</v>
      </c>
      <c r="O75" s="245" t="s">
        <v>1</v>
      </c>
      <c r="P75" s="245" t="s">
        <v>428</v>
      </c>
      <c r="Q75" s="253">
        <v>23.14</v>
      </c>
      <c r="R75" s="253">
        <v>18.859719115753201</v>
      </c>
      <c r="S75" s="253">
        <v>4.2802808842467996</v>
      </c>
      <c r="T75" s="253">
        <v>3.9340155527229257</v>
      </c>
      <c r="U75" s="253">
        <v>-1.4098470473875677</v>
      </c>
      <c r="V75" s="253">
        <v>2.6570899121156604</v>
      </c>
      <c r="W75" s="253"/>
      <c r="X75" s="254">
        <v>2.4264618861336755</v>
      </c>
    </row>
    <row r="76" spans="2:24" x14ac:dyDescent="0.2">
      <c r="B76" s="302">
        <v>1289</v>
      </c>
      <c r="C76" s="245" t="s">
        <v>1</v>
      </c>
      <c r="D76" s="245" t="s">
        <v>428</v>
      </c>
      <c r="E76" s="253">
        <v>20.96</v>
      </c>
      <c r="F76" s="253">
        <v>18.579999999999998</v>
      </c>
      <c r="G76" s="253">
        <v>2.3800000000000026</v>
      </c>
      <c r="H76" s="253"/>
      <c r="I76" s="253">
        <v>-1.046002383513231</v>
      </c>
      <c r="J76" s="253">
        <v>2.0648004822731449</v>
      </c>
      <c r="K76" s="253"/>
      <c r="L76" s="254">
        <v>1.9575519074135086</v>
      </c>
      <c r="N76" s="302">
        <v>1289</v>
      </c>
      <c r="O76" s="245" t="s">
        <v>1</v>
      </c>
      <c r="P76" s="245" t="s">
        <v>428</v>
      </c>
      <c r="Q76" s="253">
        <v>22.66</v>
      </c>
      <c r="R76" s="253">
        <v>18.578890079828899</v>
      </c>
      <c r="S76" s="253">
        <v>4.0811099201711016</v>
      </c>
      <c r="T76" s="253"/>
      <c r="U76" s="253">
        <v>-1.6090180114632657</v>
      </c>
      <c r="V76" s="253">
        <v>3.050441389800103</v>
      </c>
      <c r="W76" s="253"/>
      <c r="X76" s="254">
        <v>2.7856715478404919</v>
      </c>
    </row>
    <row r="77" spans="2:24" x14ac:dyDescent="0.2">
      <c r="B77" s="302">
        <v>1291</v>
      </c>
      <c r="C77" s="245" t="s">
        <v>1</v>
      </c>
      <c r="D77" s="245" t="s">
        <v>428</v>
      </c>
      <c r="E77" s="253">
        <v>22.04</v>
      </c>
      <c r="F77" s="253">
        <v>19.71</v>
      </c>
      <c r="G77" s="253">
        <v>2.3299999999999983</v>
      </c>
      <c r="H77" s="253"/>
      <c r="I77" s="253">
        <v>-1.0960023835132353</v>
      </c>
      <c r="J77" s="253">
        <v>2.1376155140281536</v>
      </c>
      <c r="K77" s="253"/>
      <c r="L77" s="254">
        <v>2.0265848263439956</v>
      </c>
      <c r="N77" s="302">
        <v>1291</v>
      </c>
      <c r="O77" s="245" t="s">
        <v>1</v>
      </c>
      <c r="P77" s="245" t="s">
        <v>428</v>
      </c>
      <c r="Q77" s="253">
        <v>23.11</v>
      </c>
      <c r="R77" s="253">
        <v>19.709221692762899</v>
      </c>
      <c r="S77" s="253">
        <v>3.4007783072371005</v>
      </c>
      <c r="T77" s="253"/>
      <c r="U77" s="253">
        <v>-2.2893496243972669</v>
      </c>
      <c r="V77" s="253">
        <v>4.8883569132712292</v>
      </c>
      <c r="W77" s="253"/>
      <c r="X77" s="254">
        <v>4.4640611075243068</v>
      </c>
    </row>
    <row r="78" spans="2:24" x14ac:dyDescent="0.2">
      <c r="B78" s="302">
        <v>1316</v>
      </c>
      <c r="C78" s="245" t="s">
        <v>1</v>
      </c>
      <c r="D78" s="245" t="s">
        <v>428</v>
      </c>
      <c r="E78" s="253">
        <v>21.86</v>
      </c>
      <c r="F78" s="253">
        <v>19.22</v>
      </c>
      <c r="G78" s="253">
        <v>2.6400000000000006</v>
      </c>
      <c r="H78" s="253"/>
      <c r="I78" s="253">
        <v>-0.78600238351323304</v>
      </c>
      <c r="J78" s="253">
        <v>1.7242899387761768</v>
      </c>
      <c r="K78" s="253"/>
      <c r="L78" s="254">
        <v>1.6347279495349851</v>
      </c>
      <c r="N78" s="302">
        <v>1316</v>
      </c>
      <c r="O78" s="245" t="s">
        <v>1</v>
      </c>
      <c r="P78" s="245" t="s">
        <v>428</v>
      </c>
      <c r="Q78" s="253">
        <v>23.19</v>
      </c>
      <c r="R78" s="253">
        <v>19.2161069007633</v>
      </c>
      <c r="S78" s="253">
        <v>3.973893099236701</v>
      </c>
      <c r="T78" s="253"/>
      <c r="U78" s="253">
        <v>-1.7162348323976664</v>
      </c>
      <c r="V78" s="253">
        <v>3.2857775967201848</v>
      </c>
      <c r="W78" s="253"/>
      <c r="X78" s="254">
        <v>3.0005812254976436</v>
      </c>
    </row>
    <row r="79" spans="2:24" x14ac:dyDescent="0.2">
      <c r="B79" s="302">
        <v>1400</v>
      </c>
      <c r="C79" s="245" t="s">
        <v>1</v>
      </c>
      <c r="D79" s="245" t="s">
        <v>428</v>
      </c>
      <c r="E79" s="253">
        <v>21.330553633345399</v>
      </c>
      <c r="F79" s="253">
        <v>17.913688975893901</v>
      </c>
      <c r="G79" s="253">
        <v>3.416864657451498</v>
      </c>
      <c r="H79" s="253"/>
      <c r="I79" s="253">
        <v>-9.1377260617355738E-3</v>
      </c>
      <c r="J79" s="253">
        <v>1.0063538899141153</v>
      </c>
      <c r="K79" s="253"/>
      <c r="L79" s="254">
        <v>0.95408248576424814</v>
      </c>
      <c r="N79" s="302">
        <v>1399</v>
      </c>
      <c r="O79" s="245" t="s">
        <v>1</v>
      </c>
      <c r="P79" s="245" t="s">
        <v>428</v>
      </c>
      <c r="Q79" s="253">
        <v>24.431857117014001</v>
      </c>
      <c r="R79" s="253">
        <v>18.439519449158599</v>
      </c>
      <c r="S79" s="253">
        <v>5.9923376678554021</v>
      </c>
      <c r="T79" s="253">
        <v>5.3307431910682359</v>
      </c>
      <c r="U79" s="253">
        <v>0.30220973622103475</v>
      </c>
      <c r="V79" s="253">
        <v>0.81100924404750308</v>
      </c>
      <c r="W79" s="253"/>
      <c r="X79" s="254">
        <v>0.74061589373031755</v>
      </c>
    </row>
    <row r="80" spans="2:24" x14ac:dyDescent="0.2">
      <c r="B80" s="302">
        <v>1402</v>
      </c>
      <c r="C80" s="245" t="s">
        <v>1</v>
      </c>
      <c r="D80" s="245" t="s">
        <v>428</v>
      </c>
      <c r="E80" s="253">
        <v>21.590213400669999</v>
      </c>
      <c r="F80" s="253">
        <v>19.152596043364401</v>
      </c>
      <c r="G80" s="253">
        <v>2.4376173573055979</v>
      </c>
      <c r="H80" s="253"/>
      <c r="I80" s="253">
        <v>-0.98838502620763569</v>
      </c>
      <c r="J80" s="253">
        <v>1.9839628705032792</v>
      </c>
      <c r="K80" s="253"/>
      <c r="L80" s="254">
        <v>1.8809131123001706</v>
      </c>
      <c r="N80" s="302">
        <v>1400</v>
      </c>
      <c r="O80" s="245" t="s">
        <v>1</v>
      </c>
      <c r="P80" s="245" t="s">
        <v>428</v>
      </c>
      <c r="Q80" s="253">
        <v>23.529090490906199</v>
      </c>
      <c r="R80" s="253">
        <v>17.913688975893901</v>
      </c>
      <c r="S80" s="253">
        <v>5.615401515012298</v>
      </c>
      <c r="T80" s="253"/>
      <c r="U80" s="253">
        <v>-7.4726416622069358E-2</v>
      </c>
      <c r="V80" s="253">
        <v>1.0531613023039512</v>
      </c>
      <c r="W80" s="253"/>
      <c r="X80" s="254">
        <v>0.96174982575456303</v>
      </c>
    </row>
    <row r="81" spans="2:24" x14ac:dyDescent="0.2">
      <c r="B81" s="302">
        <v>1404</v>
      </c>
      <c r="C81" s="245" t="s">
        <v>1</v>
      </c>
      <c r="D81" s="245" t="s">
        <v>428</v>
      </c>
      <c r="E81" s="253">
        <v>22.99608764645</v>
      </c>
      <c r="F81" s="253">
        <v>19.566449129016998</v>
      </c>
      <c r="G81" s="253">
        <v>3.429638517433002</v>
      </c>
      <c r="H81" s="253"/>
      <c r="I81" s="253">
        <v>3.6361339197683584E-3</v>
      </c>
      <c r="J81" s="253">
        <v>0.99748279750621938</v>
      </c>
      <c r="K81" s="253"/>
      <c r="L81" s="254">
        <v>0.94567217008822679</v>
      </c>
      <c r="N81" s="302">
        <v>1402</v>
      </c>
      <c r="O81" s="245" t="s">
        <v>1</v>
      </c>
      <c r="P81" s="245" t="s">
        <v>428</v>
      </c>
      <c r="Q81" s="253">
        <v>24.491575286047301</v>
      </c>
      <c r="R81" s="253">
        <v>19.152596043364401</v>
      </c>
      <c r="S81" s="253">
        <v>5.3389792426828997</v>
      </c>
      <c r="T81" s="253"/>
      <c r="U81" s="253">
        <v>-0.35114868895146767</v>
      </c>
      <c r="V81" s="253">
        <v>1.2755758499957288</v>
      </c>
      <c r="W81" s="253"/>
      <c r="X81" s="254">
        <v>1.1648594083226771</v>
      </c>
    </row>
    <row r="82" spans="2:24" x14ac:dyDescent="0.2">
      <c r="B82" s="302">
        <v>1405</v>
      </c>
      <c r="C82" s="245" t="s">
        <v>1</v>
      </c>
      <c r="D82" s="245" t="s">
        <v>428</v>
      </c>
      <c r="E82" s="253">
        <v>21.279692122873499</v>
      </c>
      <c r="F82" s="253">
        <v>18.430397083740701</v>
      </c>
      <c r="G82" s="253">
        <v>2.849295039132798</v>
      </c>
      <c r="H82" s="253"/>
      <c r="I82" s="253">
        <v>-0.57670734438043558</v>
      </c>
      <c r="J82" s="253">
        <v>1.4914414520076944</v>
      </c>
      <c r="K82" s="253"/>
      <c r="L82" s="254">
        <v>1.41397393319042</v>
      </c>
      <c r="N82" s="302">
        <v>1404</v>
      </c>
      <c r="O82" s="245" t="s">
        <v>1</v>
      </c>
      <c r="P82" s="245" t="s">
        <v>428</v>
      </c>
      <c r="Q82" s="253">
        <v>23.420007498498901</v>
      </c>
      <c r="R82" s="253">
        <v>19.566449129016998</v>
      </c>
      <c r="S82" s="253">
        <v>3.8535583694819024</v>
      </c>
      <c r="T82" s="253"/>
      <c r="U82" s="253">
        <v>-1.8365695621524649</v>
      </c>
      <c r="V82" s="253">
        <v>3.5715976400563294</v>
      </c>
      <c r="W82" s="253"/>
      <c r="X82" s="254">
        <v>3.2615928827569265</v>
      </c>
    </row>
    <row r="83" spans="2:24" x14ac:dyDescent="0.2">
      <c r="B83" s="302">
        <v>1406</v>
      </c>
      <c r="C83" s="245" t="s">
        <v>1</v>
      </c>
      <c r="D83" s="245" t="s">
        <v>428</v>
      </c>
      <c r="E83" s="253">
        <v>20.672550562041</v>
      </c>
      <c r="F83" s="253">
        <v>18.265691410866001</v>
      </c>
      <c r="G83" s="253">
        <v>2.4068591511749986</v>
      </c>
      <c r="H83" s="253"/>
      <c r="I83" s="253">
        <v>-1.019143232338235</v>
      </c>
      <c r="J83" s="253">
        <v>2.0267150048077647</v>
      </c>
      <c r="K83" s="253"/>
      <c r="L83" s="254">
        <v>1.9214446419914122</v>
      </c>
      <c r="N83" s="302">
        <v>1405</v>
      </c>
      <c r="O83" s="245" t="s">
        <v>1</v>
      </c>
      <c r="P83" s="245" t="s">
        <v>428</v>
      </c>
      <c r="Q83" s="253">
        <v>23.601789824595599</v>
      </c>
      <c r="R83" s="253">
        <v>18.430397083740701</v>
      </c>
      <c r="S83" s="253">
        <v>5.1713927408548983</v>
      </c>
      <c r="T83" s="253"/>
      <c r="U83" s="253">
        <v>-0.51873519077946906</v>
      </c>
      <c r="V83" s="253">
        <v>1.4326986518712315</v>
      </c>
      <c r="W83" s="253"/>
      <c r="X83" s="254">
        <v>1.3083443873047675</v>
      </c>
    </row>
    <row r="84" spans="2:24" ht="17" thickBot="1" x14ac:dyDescent="0.25">
      <c r="B84" s="303">
        <v>1407</v>
      </c>
      <c r="C84" s="247" t="s">
        <v>1</v>
      </c>
      <c r="D84" s="247" t="s">
        <v>428</v>
      </c>
      <c r="E84" s="255">
        <v>20.3070591445729</v>
      </c>
      <c r="F84" s="255">
        <v>18.6686611711308</v>
      </c>
      <c r="G84" s="255">
        <v>1.6383979734420997</v>
      </c>
      <c r="H84" s="255"/>
      <c r="I84" s="255">
        <v>-1.7876044100711339</v>
      </c>
      <c r="J84" s="255">
        <v>3.4524114462231958</v>
      </c>
      <c r="K84" s="255"/>
      <c r="L84" s="256">
        <v>3.2730884507980367</v>
      </c>
      <c r="N84" s="302">
        <v>1406</v>
      </c>
      <c r="O84" s="245" t="s">
        <v>1</v>
      </c>
      <c r="P84" s="245" t="s">
        <v>428</v>
      </c>
      <c r="Q84" s="253">
        <v>23.8978517734359</v>
      </c>
      <c r="R84" s="253">
        <v>18.27</v>
      </c>
      <c r="S84" s="253">
        <v>5.2291906023050991</v>
      </c>
      <c r="T84" s="253"/>
      <c r="U84" s="253">
        <v>-0.46093732932926823</v>
      </c>
      <c r="V84" s="253">
        <v>1.3764358079222518</v>
      </c>
      <c r="W84" s="253"/>
      <c r="X84" s="254">
        <v>1.2569650019760323</v>
      </c>
    </row>
    <row r="85" spans="2:24" ht="17" thickBot="1" x14ac:dyDescent="0.25">
      <c r="B85" s="301">
        <v>1303</v>
      </c>
      <c r="C85" s="242" t="s">
        <v>207</v>
      </c>
      <c r="D85" s="242" t="s">
        <v>428</v>
      </c>
      <c r="E85" s="330">
        <v>21.62</v>
      </c>
      <c r="F85" s="330">
        <v>17.420000000000002</v>
      </c>
      <c r="G85" s="330">
        <v>4.1999999999999993</v>
      </c>
      <c r="H85" s="330"/>
      <c r="I85" s="330">
        <v>0.77399761648676568</v>
      </c>
      <c r="J85" s="330">
        <v>0.58479479817956115</v>
      </c>
      <c r="K85" s="330"/>
      <c r="L85" s="341">
        <v>0.55441975263470555</v>
      </c>
      <c r="N85" s="302">
        <v>1409</v>
      </c>
      <c r="O85" s="245" t="s">
        <v>1</v>
      </c>
      <c r="P85" s="245" t="s">
        <v>428</v>
      </c>
      <c r="Q85" s="253">
        <v>23.633192689012802</v>
      </c>
      <c r="R85" s="253">
        <v>19.139986939224102</v>
      </c>
      <c r="S85" s="253">
        <v>4.4932057497887001</v>
      </c>
      <c r="T85" s="253"/>
      <c r="U85" s="253">
        <v>-1.1969221818456672</v>
      </c>
      <c r="V85" s="253">
        <v>2.2925007119302534</v>
      </c>
      <c r="W85" s="253"/>
      <c r="X85" s="254">
        <v>2.0935180161080447</v>
      </c>
    </row>
    <row r="86" spans="2:24" x14ac:dyDescent="0.2">
      <c r="B86" s="302">
        <v>1305</v>
      </c>
      <c r="C86" s="245" t="s">
        <v>207</v>
      </c>
      <c r="D86" s="245" t="s">
        <v>428</v>
      </c>
      <c r="E86" s="253">
        <v>22.03</v>
      </c>
      <c r="F86" s="253">
        <v>18.16</v>
      </c>
      <c r="G86" s="253">
        <v>3.870000000000001</v>
      </c>
      <c r="H86" s="253"/>
      <c r="I86" s="253">
        <v>0.44399761648676739</v>
      </c>
      <c r="J86" s="253">
        <v>0.73509488266250089</v>
      </c>
      <c r="K86" s="253"/>
      <c r="L86" s="254">
        <v>0.69691304416090771</v>
      </c>
      <c r="N86" s="301">
        <v>1303</v>
      </c>
      <c r="O86" s="242" t="s">
        <v>207</v>
      </c>
      <c r="P86" s="242" t="s">
        <v>428</v>
      </c>
      <c r="Q86" s="330">
        <v>22.83</v>
      </c>
      <c r="R86" s="330">
        <v>18.4153102798448</v>
      </c>
      <c r="S86" s="330">
        <v>4.4146897201551987</v>
      </c>
      <c r="T86" s="330"/>
      <c r="U86" s="330">
        <v>-1.2754382114791687</v>
      </c>
      <c r="V86" s="330">
        <v>2.4207233495185658</v>
      </c>
      <c r="W86" s="330">
        <v>1.443664372487995</v>
      </c>
      <c r="X86" s="341">
        <v>2.210611284811113</v>
      </c>
    </row>
    <row r="87" spans="2:24" x14ac:dyDescent="0.2">
      <c r="B87" s="302">
        <v>1255</v>
      </c>
      <c r="C87" s="245" t="s">
        <v>207</v>
      </c>
      <c r="D87" s="245" t="s">
        <v>428</v>
      </c>
      <c r="E87" s="253">
        <v>22.18</v>
      </c>
      <c r="F87" s="253">
        <v>18.100000000000001</v>
      </c>
      <c r="G87" s="253">
        <v>4.0799999999999983</v>
      </c>
      <c r="H87" s="253"/>
      <c r="I87" s="253">
        <v>0.65399761648676469</v>
      </c>
      <c r="J87" s="253">
        <v>0.63551689460561978</v>
      </c>
      <c r="K87" s="253"/>
      <c r="L87" s="254">
        <v>0.60250727366120838</v>
      </c>
      <c r="N87" s="302">
        <v>1305</v>
      </c>
      <c r="O87" s="245" t="s">
        <v>207</v>
      </c>
      <c r="P87" s="245" t="s">
        <v>428</v>
      </c>
      <c r="Q87" s="253">
        <v>23.25</v>
      </c>
      <c r="R87" s="253">
        <v>18.159009583753502</v>
      </c>
      <c r="S87" s="253">
        <v>5.0909904162464983</v>
      </c>
      <c r="T87" s="253"/>
      <c r="U87" s="253">
        <v>-0.59913751538786908</v>
      </c>
      <c r="V87" s="253">
        <v>1.5148106983329095</v>
      </c>
      <c r="W87" s="253"/>
      <c r="X87" s="254">
        <v>1.3833293361479388</v>
      </c>
    </row>
    <row r="88" spans="2:24" x14ac:dyDescent="0.2">
      <c r="B88" s="302">
        <v>1256</v>
      </c>
      <c r="C88" s="245" t="s">
        <v>207</v>
      </c>
      <c r="D88" s="245" t="s">
        <v>428</v>
      </c>
      <c r="E88" s="253">
        <v>21.29</v>
      </c>
      <c r="F88" s="253">
        <v>17.52</v>
      </c>
      <c r="G88" s="253">
        <v>3.7699999999999996</v>
      </c>
      <c r="H88" s="253"/>
      <c r="I88" s="253">
        <v>0.34399761648676597</v>
      </c>
      <c r="J88" s="253">
        <v>0.7878551876838995</v>
      </c>
      <c r="K88" s="253"/>
      <c r="L88" s="254">
        <v>0.74693290642704546</v>
      </c>
      <c r="N88" s="302">
        <v>1255</v>
      </c>
      <c r="O88" s="245" t="s">
        <v>207</v>
      </c>
      <c r="P88" s="245" t="s">
        <v>428</v>
      </c>
      <c r="Q88" s="253">
        <v>22.9</v>
      </c>
      <c r="R88" s="253">
        <v>18.098632776201502</v>
      </c>
      <c r="S88" s="253">
        <v>4.801367223798497</v>
      </c>
      <c r="T88" s="253"/>
      <c r="U88" s="253">
        <v>-0.88876070783587036</v>
      </c>
      <c r="V88" s="253">
        <v>1.8515849070291057</v>
      </c>
      <c r="W88" s="253"/>
      <c r="X88" s="254">
        <v>1.6908724787070446</v>
      </c>
    </row>
    <row r="89" spans="2:24" x14ac:dyDescent="0.2">
      <c r="B89" s="302">
        <v>1290</v>
      </c>
      <c r="C89" s="245" t="s">
        <v>207</v>
      </c>
      <c r="D89" s="245" t="s">
        <v>428</v>
      </c>
      <c r="E89" s="253">
        <v>21.44</v>
      </c>
      <c r="F89" s="253">
        <v>17.350000000000001</v>
      </c>
      <c r="G89" s="253">
        <v>4.09</v>
      </c>
      <c r="H89" s="253"/>
      <c r="I89" s="253">
        <v>0.66399761648676625</v>
      </c>
      <c r="J89" s="253">
        <v>0.63112705875628994</v>
      </c>
      <c r="K89" s="253"/>
      <c r="L89" s="254">
        <v>0.59834545191917377</v>
      </c>
      <c r="N89" s="302">
        <v>1256</v>
      </c>
      <c r="O89" s="245" t="s">
        <v>207</v>
      </c>
      <c r="P89" s="245" t="s">
        <v>428</v>
      </c>
      <c r="Q89" s="253">
        <v>22.33</v>
      </c>
      <c r="R89" s="253">
        <v>17.521858758547001</v>
      </c>
      <c r="S89" s="253">
        <v>4.8081412414529971</v>
      </c>
      <c r="T89" s="253"/>
      <c r="U89" s="253">
        <v>-0.88198669018137021</v>
      </c>
      <c r="V89" s="253">
        <v>1.8429113702392657</v>
      </c>
      <c r="W89" s="253"/>
      <c r="X89" s="254">
        <v>1.6829517808252903</v>
      </c>
    </row>
    <row r="90" spans="2:24" x14ac:dyDescent="0.2">
      <c r="B90" s="302">
        <v>1314</v>
      </c>
      <c r="C90" s="245" t="s">
        <v>207</v>
      </c>
      <c r="D90" s="245" t="s">
        <v>428</v>
      </c>
      <c r="E90" s="253">
        <v>21.43</v>
      </c>
      <c r="F90" s="253">
        <v>17.36</v>
      </c>
      <c r="G90" s="253">
        <v>4.07</v>
      </c>
      <c r="H90" s="253"/>
      <c r="I90" s="253">
        <v>0.64399761648676668</v>
      </c>
      <c r="J90" s="253">
        <v>0.63993726417793884</v>
      </c>
      <c r="K90" s="253"/>
      <c r="L90" s="254">
        <v>0.60669804316269527</v>
      </c>
      <c r="N90" s="302">
        <v>1290</v>
      </c>
      <c r="O90" s="245" t="s">
        <v>207</v>
      </c>
      <c r="P90" s="245" t="s">
        <v>428</v>
      </c>
      <c r="Q90" s="253">
        <v>23.01</v>
      </c>
      <c r="R90" s="253">
        <v>17.348772785860302</v>
      </c>
      <c r="S90" s="253">
        <v>5.6612272141397</v>
      </c>
      <c r="T90" s="253"/>
      <c r="U90" s="253">
        <v>-2.8900717494667383E-2</v>
      </c>
      <c r="V90" s="253">
        <v>1.0202344469621214</v>
      </c>
      <c r="W90" s="253"/>
      <c r="X90" s="254">
        <v>0.93168093002285191</v>
      </c>
    </row>
    <row r="91" spans="2:24" x14ac:dyDescent="0.2">
      <c r="B91" s="302">
        <v>1403</v>
      </c>
      <c r="C91" s="245" t="s">
        <v>207</v>
      </c>
      <c r="D91" s="245" t="s">
        <v>428</v>
      </c>
      <c r="E91" s="253">
        <v>22.541078201552249</v>
      </c>
      <c r="F91" s="253">
        <v>18.5641685976628</v>
      </c>
      <c r="G91" s="253">
        <v>3.9769096038894496</v>
      </c>
      <c r="H91" s="253"/>
      <c r="I91" s="253">
        <v>0.55090722037621598</v>
      </c>
      <c r="J91" s="253">
        <v>0.68259075489792798</v>
      </c>
      <c r="K91" s="253"/>
      <c r="L91" s="254">
        <v>0.64713605295279264</v>
      </c>
      <c r="N91" s="302">
        <v>1314</v>
      </c>
      <c r="O91" s="245" t="s">
        <v>207</v>
      </c>
      <c r="P91" s="245" t="s">
        <v>428</v>
      </c>
      <c r="Q91" s="253">
        <v>22.59</v>
      </c>
      <c r="R91" s="253">
        <v>17.359424253420801</v>
      </c>
      <c r="S91" s="253">
        <v>5.2305757465791984</v>
      </c>
      <c r="T91" s="253"/>
      <c r="U91" s="253">
        <v>-0.45955218505516893</v>
      </c>
      <c r="V91" s="253">
        <v>1.3751149139264769</v>
      </c>
      <c r="W91" s="253"/>
      <c r="X91" s="254">
        <v>1.2557587579111416</v>
      </c>
    </row>
    <row r="92" spans="2:24" ht="17" thickBot="1" x14ac:dyDescent="0.25">
      <c r="B92" s="303">
        <v>1408</v>
      </c>
      <c r="C92" s="247" t="s">
        <v>207</v>
      </c>
      <c r="D92" s="247" t="s">
        <v>428</v>
      </c>
      <c r="E92" s="255">
        <v>21.876908504866051</v>
      </c>
      <c r="F92" s="255">
        <v>17.935111114727501</v>
      </c>
      <c r="G92" s="255">
        <v>3.9417973901385501</v>
      </c>
      <c r="H92" s="255"/>
      <c r="I92" s="255">
        <v>0.51579500662531652</v>
      </c>
      <c r="J92" s="255">
        <v>0.69940741351397007</v>
      </c>
      <c r="K92" s="255"/>
      <c r="L92" s="256">
        <v>0.66307923120792056</v>
      </c>
      <c r="N92" s="302">
        <v>1408</v>
      </c>
      <c r="O92" s="245" t="s">
        <v>207</v>
      </c>
      <c r="P92" s="245" t="s">
        <v>428</v>
      </c>
      <c r="Q92" s="253">
        <v>23.7262665321153</v>
      </c>
      <c r="R92" s="253">
        <v>18.5641685976628</v>
      </c>
      <c r="S92" s="253">
        <v>5.1620979344525004</v>
      </c>
      <c r="T92" s="253"/>
      <c r="U92" s="253">
        <v>-0.52802999718186694</v>
      </c>
      <c r="V92" s="253">
        <v>1.4419588530232372</v>
      </c>
      <c r="W92" s="253"/>
      <c r="X92" s="254">
        <v>1.3168008287111415</v>
      </c>
    </row>
    <row r="93" spans="2:24" ht="17" thickBot="1" x14ac:dyDescent="0.25">
      <c r="B93" s="302"/>
      <c r="L93" s="326"/>
      <c r="N93" s="303">
        <v>1403</v>
      </c>
      <c r="O93" s="247" t="s">
        <v>207</v>
      </c>
      <c r="P93" s="247" t="s">
        <v>428</v>
      </c>
      <c r="Q93" s="255">
        <v>23.4486842562698</v>
      </c>
      <c r="R93" s="255">
        <v>17.935111114727501</v>
      </c>
      <c r="S93" s="255">
        <v>5.5135731415422988</v>
      </c>
      <c r="T93" s="255"/>
      <c r="U93" s="255">
        <v>-0.17655479009206854</v>
      </c>
      <c r="V93" s="255">
        <v>1.1301817437477626</v>
      </c>
      <c r="W93" s="255"/>
      <c r="X93" s="256">
        <v>1.0320851067567001</v>
      </c>
    </row>
    <row r="94" spans="2:24" ht="17" thickBot="1" x14ac:dyDescent="0.25">
      <c r="B94" s="301">
        <v>1359</v>
      </c>
      <c r="C94" s="242" t="s">
        <v>1</v>
      </c>
      <c r="D94" s="242" t="s">
        <v>0</v>
      </c>
      <c r="E94" s="330">
        <v>21.17</v>
      </c>
      <c r="F94" s="330">
        <v>16.670000000000002</v>
      </c>
      <c r="G94" s="330">
        <v>4.5</v>
      </c>
      <c r="H94" s="330"/>
      <c r="I94" s="330">
        <v>1.0739976164867664</v>
      </c>
      <c r="J94" s="330">
        <v>0.47500097619800946</v>
      </c>
      <c r="K94" s="330"/>
      <c r="L94" s="341">
        <v>0.45032877266477073</v>
      </c>
      <c r="N94" s="302"/>
      <c r="X94" s="326"/>
    </row>
    <row r="95" spans="2:24" x14ac:dyDescent="0.2">
      <c r="B95" s="302">
        <v>1370</v>
      </c>
      <c r="C95" s="245" t="s">
        <v>1</v>
      </c>
      <c r="D95" s="245" t="s">
        <v>0</v>
      </c>
      <c r="E95" s="253">
        <v>22.08</v>
      </c>
      <c r="F95" s="253">
        <v>18.399999999999999</v>
      </c>
      <c r="G95" s="253">
        <v>3.6799999999999997</v>
      </c>
      <c r="H95" s="253"/>
      <c r="I95" s="253">
        <v>0.25399761648676611</v>
      </c>
      <c r="J95" s="253">
        <v>0.83856956986193809</v>
      </c>
      <c r="K95" s="253"/>
      <c r="L95" s="254">
        <v>0.79501311389417262</v>
      </c>
      <c r="N95" s="301">
        <v>1366</v>
      </c>
      <c r="O95" s="242" t="s">
        <v>1</v>
      </c>
      <c r="P95" s="242" t="s">
        <v>0</v>
      </c>
      <c r="Q95" s="330">
        <v>22.68</v>
      </c>
      <c r="R95" s="330">
        <v>17.281341940357301</v>
      </c>
      <c r="S95" s="330">
        <v>5.398658059642699</v>
      </c>
      <c r="T95" s="330"/>
      <c r="U95" s="330">
        <v>-0.29146987199166841</v>
      </c>
      <c r="V95" s="330">
        <v>1.2238865843953066</v>
      </c>
      <c r="W95" s="330"/>
      <c r="X95" s="341">
        <v>1.44</v>
      </c>
    </row>
    <row r="96" spans="2:24" x14ac:dyDescent="0.2">
      <c r="B96" s="302">
        <v>1362</v>
      </c>
      <c r="C96" s="245" t="s">
        <v>1</v>
      </c>
      <c r="D96" s="245" t="s">
        <v>0</v>
      </c>
      <c r="E96" s="253">
        <v>22.43</v>
      </c>
      <c r="F96" s="253">
        <v>18.940000000000001</v>
      </c>
      <c r="G96" s="253">
        <v>3.4899999999999984</v>
      </c>
      <c r="H96" s="253"/>
      <c r="I96" s="253">
        <v>6.399761648676483E-2</v>
      </c>
      <c r="J96" s="253">
        <v>0.95660973852989106</v>
      </c>
      <c r="K96" s="253"/>
      <c r="L96" s="254">
        <v>0.90692211397004352</v>
      </c>
      <c r="N96" s="302">
        <v>1359</v>
      </c>
      <c r="O96" s="245" t="s">
        <v>1</v>
      </c>
      <c r="P96" s="245" t="s">
        <v>0</v>
      </c>
      <c r="Q96" s="253">
        <v>21.49</v>
      </c>
      <c r="R96" s="253">
        <v>16.665950329684399</v>
      </c>
      <c r="S96" s="253">
        <v>4.8240496703155991</v>
      </c>
      <c r="T96" s="253">
        <v>4.5884948154709653</v>
      </c>
      <c r="U96" s="253">
        <v>-0.86607826131876831</v>
      </c>
      <c r="V96" s="253">
        <v>1.822701433970807</v>
      </c>
      <c r="W96" s="253"/>
      <c r="X96" s="254">
        <v>1.6644960109045956</v>
      </c>
    </row>
    <row r="97" spans="2:24" x14ac:dyDescent="0.2">
      <c r="B97" s="302">
        <v>1357</v>
      </c>
      <c r="C97" s="245" t="s">
        <v>1</v>
      </c>
      <c r="D97" s="245" t="s">
        <v>0</v>
      </c>
      <c r="E97" s="253">
        <v>24.51</v>
      </c>
      <c r="F97" s="253">
        <v>17.84</v>
      </c>
      <c r="G97" s="253">
        <v>6.6700000000000017</v>
      </c>
      <c r="H97" s="253"/>
      <c r="I97" s="253">
        <v>3.2439976164867681</v>
      </c>
      <c r="J97" s="253">
        <v>0.10555028531014411</v>
      </c>
      <c r="K97" s="253"/>
      <c r="L97" s="254">
        <v>0.10006785842545131</v>
      </c>
      <c r="N97" s="302">
        <v>1370</v>
      </c>
      <c r="O97" s="245" t="s">
        <v>1</v>
      </c>
      <c r="P97" s="245" t="s">
        <v>0</v>
      </c>
      <c r="Q97" s="253">
        <v>22.53</v>
      </c>
      <c r="R97" s="253">
        <v>18.400616665616401</v>
      </c>
      <c r="S97" s="253">
        <v>4.1293833343836006</v>
      </c>
      <c r="T97" s="253"/>
      <c r="U97" s="253">
        <v>-1.5607445972507668</v>
      </c>
      <c r="V97" s="253">
        <v>2.95006061370279</v>
      </c>
      <c r="W97" s="253"/>
      <c r="X97" s="254">
        <v>2.6940035443641963</v>
      </c>
    </row>
    <row r="98" spans="2:24" x14ac:dyDescent="0.2">
      <c r="B98" s="302">
        <v>1361</v>
      </c>
      <c r="C98" s="245" t="s">
        <v>1</v>
      </c>
      <c r="D98" s="245" t="s">
        <v>0</v>
      </c>
      <c r="E98" s="253">
        <v>22.44</v>
      </c>
      <c r="F98" s="253">
        <v>17.329999999999998</v>
      </c>
      <c r="G98" s="253">
        <v>5.110000000000003</v>
      </c>
      <c r="H98" s="253"/>
      <c r="I98" s="253">
        <v>1.6839976164867694</v>
      </c>
      <c r="J98" s="253">
        <v>0.31121907301807689</v>
      </c>
      <c r="K98" s="253"/>
      <c r="L98" s="254">
        <v>0.29505392663377339</v>
      </c>
      <c r="N98" s="302">
        <v>1362</v>
      </c>
      <c r="O98" s="245" t="s">
        <v>1</v>
      </c>
      <c r="P98" s="245" t="s">
        <v>0</v>
      </c>
      <c r="Q98" s="253">
        <v>23.54</v>
      </c>
      <c r="R98" s="253">
        <v>18.942461173928901</v>
      </c>
      <c r="S98" s="253">
        <v>4.5975388260710979</v>
      </c>
      <c r="T98" s="253"/>
      <c r="U98" s="253">
        <v>-1.0925891055632695</v>
      </c>
      <c r="V98" s="253">
        <v>2.1325640988976766</v>
      </c>
      <c r="W98" s="253"/>
      <c r="X98" s="254">
        <v>1.9474634569637304</v>
      </c>
    </row>
    <row r="99" spans="2:24" x14ac:dyDescent="0.2">
      <c r="B99" s="302">
        <v>1368</v>
      </c>
      <c r="C99" s="245" t="s">
        <v>1</v>
      </c>
      <c r="D99" s="245" t="s">
        <v>0</v>
      </c>
      <c r="E99" s="253">
        <v>22.01</v>
      </c>
      <c r="F99" s="253">
        <v>18.22</v>
      </c>
      <c r="G99" s="253">
        <v>3.7900000000000027</v>
      </c>
      <c r="H99" s="253"/>
      <c r="I99" s="253">
        <v>0.36399761648676909</v>
      </c>
      <c r="J99" s="253">
        <v>0.77700855249861356</v>
      </c>
      <c r="K99" s="253"/>
      <c r="L99" s="254">
        <v>0.73664966038062862</v>
      </c>
      <c r="N99" s="302">
        <v>1357</v>
      </c>
      <c r="O99" s="245" t="s">
        <v>1</v>
      </c>
      <c r="P99" s="245" t="s">
        <v>0</v>
      </c>
      <c r="Q99" s="253">
        <v>22.57</v>
      </c>
      <c r="R99" s="253">
        <v>17.837796900911599</v>
      </c>
      <c r="S99" s="253">
        <v>4.7322030990884016</v>
      </c>
      <c r="T99" s="253"/>
      <c r="U99" s="253">
        <v>-0.95792483254596572</v>
      </c>
      <c r="V99" s="253">
        <v>1.9425137793822735</v>
      </c>
      <c r="W99" s="253"/>
      <c r="X99" s="254">
        <v>1.7739089774374917</v>
      </c>
    </row>
    <row r="100" spans="2:24" x14ac:dyDescent="0.2">
      <c r="B100" s="302">
        <v>1366</v>
      </c>
      <c r="C100" s="245" t="s">
        <v>1</v>
      </c>
      <c r="D100" s="245" t="s">
        <v>0</v>
      </c>
      <c r="E100" s="253">
        <v>22.51</v>
      </c>
      <c r="F100" s="253">
        <v>17.28</v>
      </c>
      <c r="G100" s="253">
        <v>5.23</v>
      </c>
      <c r="H100" s="253"/>
      <c r="I100" s="253">
        <v>1.8039976164867668</v>
      </c>
      <c r="J100" s="253">
        <v>0.28637994763015617</v>
      </c>
      <c r="K100" s="253"/>
      <c r="L100" s="254">
        <v>0.27150497955677672</v>
      </c>
      <c r="N100" s="302">
        <v>1361</v>
      </c>
      <c r="O100" s="245" t="s">
        <v>1</v>
      </c>
      <c r="P100" s="245" t="s">
        <v>0</v>
      </c>
      <c r="Q100" s="253">
        <v>22.31</v>
      </c>
      <c r="R100" s="253">
        <v>17.333497935940201</v>
      </c>
      <c r="S100" s="253">
        <v>4.9765020640597974</v>
      </c>
      <c r="T100" s="253"/>
      <c r="U100" s="253">
        <v>-0.71362586757456992</v>
      </c>
      <c r="V100" s="253">
        <v>1.6399204885739973</v>
      </c>
      <c r="W100" s="253"/>
      <c r="X100" s="254">
        <v>1.4975799440095534</v>
      </c>
    </row>
    <row r="101" spans="2:24" x14ac:dyDescent="0.2">
      <c r="B101" s="302">
        <v>1150</v>
      </c>
      <c r="C101" s="245" t="s">
        <v>1</v>
      </c>
      <c r="D101" s="245" t="s">
        <v>0</v>
      </c>
      <c r="E101" s="253">
        <v>24.757997708509748</v>
      </c>
      <c r="F101" s="253">
        <v>19.422631747962399</v>
      </c>
      <c r="G101" s="253">
        <v>5.3353659605473496</v>
      </c>
      <c r="H101" s="253"/>
      <c r="I101" s="253">
        <v>1.909363577034116</v>
      </c>
      <c r="J101" s="253">
        <v>0.26620995418569049</v>
      </c>
      <c r="K101" s="253"/>
      <c r="L101" s="254">
        <v>0.25238264329295335</v>
      </c>
      <c r="N101" s="302">
        <v>1368</v>
      </c>
      <c r="O101" s="245" t="s">
        <v>1</v>
      </c>
      <c r="P101" s="245" t="s">
        <v>0</v>
      </c>
      <c r="Q101" s="253">
        <v>22.49</v>
      </c>
      <c r="R101" s="253">
        <v>18.218708101092702</v>
      </c>
      <c r="S101" s="253">
        <v>4.2712918989072968</v>
      </c>
      <c r="T101" s="253"/>
      <c r="U101" s="253">
        <v>-1.4188360327270706</v>
      </c>
      <c r="V101" s="253">
        <v>2.6736970986340349</v>
      </c>
      <c r="W101" s="253"/>
      <c r="X101" s="254">
        <v>2.4416276149782306</v>
      </c>
    </row>
    <row r="102" spans="2:24" ht="17" thickBot="1" x14ac:dyDescent="0.25">
      <c r="B102" s="303">
        <v>1148</v>
      </c>
      <c r="C102" s="247" t="s">
        <v>1</v>
      </c>
      <c r="D102" s="247" t="s">
        <v>0</v>
      </c>
      <c r="E102" s="255">
        <v>24.54671798212145</v>
      </c>
      <c r="F102" s="255">
        <v>18.2639473014355</v>
      </c>
      <c r="G102" s="255">
        <v>6.2827706806859496</v>
      </c>
      <c r="H102" s="255"/>
      <c r="I102" s="255">
        <v>2.856768297172716</v>
      </c>
      <c r="J102" s="255">
        <v>0.13804702504180921</v>
      </c>
      <c r="K102" s="255"/>
      <c r="L102" s="256">
        <v>0.13087667283274379</v>
      </c>
      <c r="N102" s="303">
        <v>1150</v>
      </c>
      <c r="O102" s="247" t="s">
        <v>1</v>
      </c>
      <c r="P102" s="247" t="s">
        <v>0</v>
      </c>
      <c r="Q102" s="255">
        <v>24.3172543044357</v>
      </c>
      <c r="R102" s="255">
        <v>19.422631747962399</v>
      </c>
      <c r="S102" s="255">
        <v>4.8946225564733012</v>
      </c>
      <c r="T102" s="255">
        <v>5.821453615948851</v>
      </c>
      <c r="U102" s="255">
        <v>-0.79550537516106612</v>
      </c>
      <c r="V102" s="255">
        <v>1.7356852772796145</v>
      </c>
      <c r="W102" s="255"/>
      <c r="X102" s="256">
        <v>1.585032614981762</v>
      </c>
    </row>
    <row r="103" spans="2:24" x14ac:dyDescent="0.2">
      <c r="B103" s="301">
        <v>1353</v>
      </c>
      <c r="C103" s="242" t="s">
        <v>207</v>
      </c>
      <c r="D103" s="242" t="s">
        <v>0</v>
      </c>
      <c r="E103" s="330">
        <v>22.27</v>
      </c>
      <c r="F103" s="330">
        <v>17.28</v>
      </c>
      <c r="G103" s="330">
        <v>4.9899999999999984</v>
      </c>
      <c r="H103" s="330"/>
      <c r="I103" s="330">
        <v>1.5639976164867648</v>
      </c>
      <c r="J103" s="330">
        <v>0.33821261653178808</v>
      </c>
      <c r="K103" s="330"/>
      <c r="L103" s="341">
        <v>0.32064538839812834</v>
      </c>
      <c r="N103" s="301">
        <v>1353</v>
      </c>
      <c r="O103" s="242" t="s">
        <v>207</v>
      </c>
      <c r="P103" s="242" t="s">
        <v>0</v>
      </c>
      <c r="Q103" s="330">
        <v>22.08</v>
      </c>
      <c r="R103" s="330">
        <v>17.28</v>
      </c>
      <c r="S103" s="330">
        <v>4.7999999999999972</v>
      </c>
      <c r="T103" s="330"/>
      <c r="U103" s="330">
        <v>-0.89012793163437021</v>
      </c>
      <c r="V103" s="330">
        <v>1.853340462296827</v>
      </c>
      <c r="W103" s="330">
        <v>1.3907336212608121</v>
      </c>
      <c r="X103" s="341">
        <v>1.6924756566524741</v>
      </c>
    </row>
    <row r="104" spans="2:24" x14ac:dyDescent="0.2">
      <c r="B104" s="302">
        <v>1369</v>
      </c>
      <c r="C104" s="245" t="s">
        <v>207</v>
      </c>
      <c r="D104" s="245" t="s">
        <v>0</v>
      </c>
      <c r="E104" s="253">
        <v>20.72</v>
      </c>
      <c r="F104" s="253">
        <v>17.399999999999999</v>
      </c>
      <c r="G104" s="253">
        <v>3.3200000000000003</v>
      </c>
      <c r="H104" s="253"/>
      <c r="I104" s="253">
        <v>-0.10600238351323332</v>
      </c>
      <c r="J104" s="253">
        <v>1.076241902868996</v>
      </c>
      <c r="K104" s="253"/>
      <c r="L104" s="254">
        <v>1.0203404192739076</v>
      </c>
      <c r="N104" s="302">
        <v>1369</v>
      </c>
      <c r="O104" s="245" t="s">
        <v>207</v>
      </c>
      <c r="P104" s="245" t="s">
        <v>0</v>
      </c>
      <c r="Q104" s="253">
        <v>22.32</v>
      </c>
      <c r="R104" s="253">
        <v>17.3995865569971</v>
      </c>
      <c r="S104" s="253">
        <v>4.9204134430029001</v>
      </c>
      <c r="T104" s="253"/>
      <c r="U104" s="253">
        <v>-0.7697144886314673</v>
      </c>
      <c r="V104" s="253">
        <v>1.704932341649388</v>
      </c>
      <c r="W104" s="253"/>
      <c r="X104" s="254">
        <v>1.5569489487673764</v>
      </c>
    </row>
    <row r="105" spans="2:24" x14ac:dyDescent="0.2">
      <c r="B105" s="302">
        <v>1355</v>
      </c>
      <c r="C105" s="245" t="s">
        <v>207</v>
      </c>
      <c r="D105" s="245" t="s">
        <v>0</v>
      </c>
      <c r="E105" s="253">
        <v>22.39</v>
      </c>
      <c r="F105" s="253">
        <v>16.91</v>
      </c>
      <c r="G105" s="253">
        <v>5.48</v>
      </c>
      <c r="H105" s="253"/>
      <c r="I105" s="253">
        <v>2.0539976164867668</v>
      </c>
      <c r="J105" s="253">
        <v>0.24081587136274482</v>
      </c>
      <c r="K105" s="253"/>
      <c r="L105" s="254">
        <v>0.22830756403282659</v>
      </c>
      <c r="N105" s="302">
        <v>1355</v>
      </c>
      <c r="O105" s="245" t="s">
        <v>207</v>
      </c>
      <c r="P105" s="245" t="s">
        <v>0</v>
      </c>
      <c r="Q105" s="253">
        <v>22.95</v>
      </c>
      <c r="R105" s="253">
        <v>16.9148812217101</v>
      </c>
      <c r="S105" s="253">
        <v>6.035118778289899</v>
      </c>
      <c r="T105" s="253"/>
      <c r="U105" s="253">
        <v>0.34499084665553159</v>
      </c>
      <c r="V105" s="253">
        <v>0.78731297175097736</v>
      </c>
      <c r="W105" s="253"/>
      <c r="X105" s="254">
        <v>0.71897639206769481</v>
      </c>
    </row>
    <row r="106" spans="2:24" x14ac:dyDescent="0.2">
      <c r="B106" s="302">
        <v>1354</v>
      </c>
      <c r="C106" s="245" t="s">
        <v>207</v>
      </c>
      <c r="D106" s="245" t="s">
        <v>0</v>
      </c>
      <c r="E106" s="253">
        <v>21.49</v>
      </c>
      <c r="F106" s="253">
        <v>17.170000000000002</v>
      </c>
      <c r="G106" s="253">
        <v>4.3199999999999967</v>
      </c>
      <c r="H106" s="253"/>
      <c r="I106" s="253">
        <v>0.89399761648676312</v>
      </c>
      <c r="J106" s="253">
        <v>0.53812095143449934</v>
      </c>
      <c r="K106" s="253"/>
      <c r="L106" s="254">
        <v>0.51017020963695503</v>
      </c>
      <c r="N106" s="302">
        <v>1354</v>
      </c>
      <c r="O106" s="245" t="s">
        <v>207</v>
      </c>
      <c r="P106" s="245" t="s">
        <v>0</v>
      </c>
      <c r="Q106" s="253">
        <v>22.68</v>
      </c>
      <c r="R106" s="253">
        <v>17.174047277288999</v>
      </c>
      <c r="S106" s="253">
        <v>5.505952722711001</v>
      </c>
      <c r="T106" s="253"/>
      <c r="U106" s="253">
        <v>-0.18417520892336636</v>
      </c>
      <c r="V106" s="253">
        <v>1.1361672388876962</v>
      </c>
      <c r="W106" s="253"/>
      <c r="X106" s="254">
        <v>1.0375510775394212</v>
      </c>
    </row>
    <row r="107" spans="2:24" x14ac:dyDescent="0.2">
      <c r="B107" s="302">
        <v>1371</v>
      </c>
      <c r="C107" s="245" t="s">
        <v>207</v>
      </c>
      <c r="D107" s="245" t="s">
        <v>0</v>
      </c>
      <c r="E107" s="253">
        <v>21.28</v>
      </c>
      <c r="F107" s="253">
        <v>17.21</v>
      </c>
      <c r="G107" s="253">
        <v>4.07</v>
      </c>
      <c r="H107" s="253"/>
      <c r="I107" s="253">
        <v>0.64399761648676668</v>
      </c>
      <c r="J107" s="253">
        <v>0.63993726417793884</v>
      </c>
      <c r="K107" s="253"/>
      <c r="L107" s="254">
        <v>0.60669804316269527</v>
      </c>
      <c r="N107" s="302">
        <v>1371</v>
      </c>
      <c r="O107" s="245" t="s">
        <v>207</v>
      </c>
      <c r="P107" s="245" t="s">
        <v>0</v>
      </c>
      <c r="Q107" s="253">
        <v>23.24</v>
      </c>
      <c r="R107" s="253">
        <v>17.205701836448</v>
      </c>
      <c r="S107" s="253">
        <v>6.0342981635519983</v>
      </c>
      <c r="T107" s="253"/>
      <c r="U107" s="253">
        <v>0.34417023191763096</v>
      </c>
      <c r="V107" s="253">
        <v>0.78776092810489229</v>
      </c>
      <c r="W107" s="253"/>
      <c r="X107" s="254">
        <v>0.71938546705400586</v>
      </c>
    </row>
    <row r="108" spans="2:24" x14ac:dyDescent="0.2">
      <c r="B108" s="302">
        <v>1367</v>
      </c>
      <c r="C108" s="245" t="s">
        <v>207</v>
      </c>
      <c r="D108" s="245" t="s">
        <v>0</v>
      </c>
      <c r="E108" s="253">
        <v>20.9</v>
      </c>
      <c r="F108" s="253">
        <v>17.190000000000001</v>
      </c>
      <c r="G108" s="253">
        <v>3.7099999999999973</v>
      </c>
      <c r="H108" s="253"/>
      <c r="I108" s="253">
        <v>0.28399761648676369</v>
      </c>
      <c r="J108" s="253">
        <v>0.82131205766152204</v>
      </c>
      <c r="K108" s="253"/>
      <c r="L108" s="254">
        <v>0.77865198059574126</v>
      </c>
      <c r="N108" s="302">
        <v>1367</v>
      </c>
      <c r="O108" s="245" t="s">
        <v>207</v>
      </c>
      <c r="P108" s="245" t="s">
        <v>0</v>
      </c>
      <c r="Q108" s="253">
        <v>22.38</v>
      </c>
      <c r="R108" s="253">
        <v>17.190323509091499</v>
      </c>
      <c r="S108" s="253">
        <v>5.1896764909085</v>
      </c>
      <c r="T108" s="253"/>
      <c r="U108" s="253">
        <v>-0.50045144072586734</v>
      </c>
      <c r="V108" s="253">
        <v>1.4146561600650072</v>
      </c>
      <c r="W108" s="253"/>
      <c r="X108" s="254">
        <v>1.2918679336856937</v>
      </c>
    </row>
    <row r="109" spans="2:24" x14ac:dyDescent="0.2">
      <c r="B109" s="302">
        <v>1145</v>
      </c>
      <c r="C109" s="245" t="s">
        <v>207</v>
      </c>
      <c r="D109" s="245" t="s">
        <v>0</v>
      </c>
      <c r="E109" s="253">
        <v>22.1277137892538</v>
      </c>
      <c r="F109" s="253">
        <v>18.082637095340498</v>
      </c>
      <c r="G109" s="253">
        <v>4.0450766939133018</v>
      </c>
      <c r="H109" s="253"/>
      <c r="I109" s="253">
        <v>0.61907431040006822</v>
      </c>
      <c r="J109" s="253">
        <v>0.65108855762253981</v>
      </c>
      <c r="K109" s="253"/>
      <c r="L109" s="254">
        <v>0.61727012309972362</v>
      </c>
      <c r="N109" s="302">
        <v>1145</v>
      </c>
      <c r="O109" s="245" t="s">
        <v>207</v>
      </c>
      <c r="P109" s="245" t="s">
        <v>0</v>
      </c>
      <c r="Q109" s="253">
        <v>22.7464875364278</v>
      </c>
      <c r="R109" s="253">
        <v>18.082637095340498</v>
      </c>
      <c r="S109" s="253">
        <v>4.6638504410873018</v>
      </c>
      <c r="T109" s="253"/>
      <c r="U109" s="253">
        <v>-1.0262774905470655</v>
      </c>
      <c r="V109" s="253">
        <v>2.0367621163282106</v>
      </c>
      <c r="W109" s="253"/>
      <c r="X109" s="254">
        <v>1.8599768204517728</v>
      </c>
    </row>
    <row r="110" spans="2:24" ht="17" thickBot="1" x14ac:dyDescent="0.25">
      <c r="B110" s="302">
        <v>1144</v>
      </c>
      <c r="C110" s="245" t="s">
        <v>207</v>
      </c>
      <c r="D110" s="245" t="s">
        <v>0</v>
      </c>
      <c r="E110" s="253">
        <v>24.009914119438747</v>
      </c>
      <c r="F110" s="253">
        <v>17.959988969930901</v>
      </c>
      <c r="G110" s="253">
        <v>6.0499251495078461</v>
      </c>
      <c r="H110" s="253"/>
      <c r="I110" s="253">
        <v>2.6239227659946125</v>
      </c>
      <c r="J110" s="253">
        <v>0.16222603032972327</v>
      </c>
      <c r="K110" s="253"/>
      <c r="L110" s="254">
        <v>0.15379978735498079</v>
      </c>
      <c r="N110" s="303">
        <v>1144</v>
      </c>
      <c r="O110" s="247" t="s">
        <v>207</v>
      </c>
      <c r="P110" s="247" t="s">
        <v>0</v>
      </c>
      <c r="Q110" s="255">
        <v>23.159611718498098</v>
      </c>
      <c r="R110" s="255">
        <v>17.959988969930901</v>
      </c>
      <c r="S110" s="255">
        <v>5.1996227485671973</v>
      </c>
      <c r="T110" s="255"/>
      <c r="U110" s="255">
        <v>-0.49050518306717006</v>
      </c>
      <c r="V110" s="255">
        <v>1.4049367510034976</v>
      </c>
      <c r="W110" s="255"/>
      <c r="X110" s="256">
        <v>1.282992142341201</v>
      </c>
    </row>
    <row r="111" spans="2:24" ht="17" thickBot="1" x14ac:dyDescent="0.25">
      <c r="B111" s="303">
        <v>1398</v>
      </c>
      <c r="C111" s="247" t="s">
        <v>207</v>
      </c>
      <c r="D111" s="247" t="s">
        <v>0</v>
      </c>
      <c r="E111" s="255">
        <v>22.4376769371463</v>
      </c>
      <c r="F111" s="255">
        <v>18.065223938446302</v>
      </c>
      <c r="G111" s="255">
        <v>4.3724529986999983</v>
      </c>
      <c r="H111" s="255"/>
      <c r="I111" s="255">
        <v>0.94645061518676465</v>
      </c>
      <c r="J111" s="255">
        <v>0.51890753300511694</v>
      </c>
      <c r="K111" s="255"/>
      <c r="L111" s="256">
        <v>0.49195476256723863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80CCE-25FE-5C4D-A379-736FA8A6CA77}">
  <dimension ref="B1:H34"/>
  <sheetViews>
    <sheetView workbookViewId="0">
      <selection activeCell="B2" sqref="B2"/>
    </sheetView>
  </sheetViews>
  <sheetFormatPr baseColWidth="10" defaultRowHeight="16" x14ac:dyDescent="0.2"/>
  <sheetData>
    <row r="1" spans="2:8" ht="17" thickBot="1" x14ac:dyDescent="0.25">
      <c r="B1" t="s">
        <v>530</v>
      </c>
    </row>
    <row r="2" spans="2:8" ht="17" thickBot="1" x14ac:dyDescent="0.25">
      <c r="B2" s="156" t="s">
        <v>49</v>
      </c>
      <c r="C2" s="124" t="s">
        <v>426</v>
      </c>
      <c r="D2" s="124" t="s">
        <v>529</v>
      </c>
      <c r="E2" s="124" t="s">
        <v>528</v>
      </c>
      <c r="F2" s="124"/>
      <c r="G2" s="124" t="s">
        <v>206</v>
      </c>
      <c r="H2" s="127" t="s">
        <v>305</v>
      </c>
    </row>
    <row r="3" spans="2:8" x14ac:dyDescent="0.2">
      <c r="B3" s="382" t="s">
        <v>23</v>
      </c>
      <c r="C3" s="152" t="s">
        <v>1</v>
      </c>
      <c r="D3" s="147">
        <v>3802</v>
      </c>
      <c r="E3" s="318">
        <v>14.162000000000001</v>
      </c>
      <c r="F3" s="318">
        <f>AVERAGE(E3:E7)</f>
        <v>18.232600000000001</v>
      </c>
      <c r="G3" s="318">
        <f>E3/$F$3</f>
        <v>0.77674056360584887</v>
      </c>
      <c r="H3" s="377">
        <f>AVERAGE(G3:G7)</f>
        <v>1</v>
      </c>
    </row>
    <row r="4" spans="2:8" x14ac:dyDescent="0.2">
      <c r="B4" s="383"/>
      <c r="C4" s="83"/>
      <c r="D4" s="378">
        <v>3803</v>
      </c>
      <c r="E4" s="379">
        <v>19.373999999999999</v>
      </c>
      <c r="F4" s="379"/>
      <c r="G4" s="379">
        <f>E4/$F$3</f>
        <v>1.0626021521889362</v>
      </c>
      <c r="H4" s="380"/>
    </row>
    <row r="5" spans="2:8" x14ac:dyDescent="0.2">
      <c r="B5" s="383"/>
      <c r="C5" s="83"/>
      <c r="D5" s="378">
        <v>3815</v>
      </c>
      <c r="E5" s="379">
        <v>17.713000000000001</v>
      </c>
      <c r="F5" s="379"/>
      <c r="G5" s="379">
        <f>E5/$F$3</f>
        <v>0.97150159604225395</v>
      </c>
      <c r="H5" s="380"/>
    </row>
    <row r="6" spans="2:8" x14ac:dyDescent="0.2">
      <c r="B6" s="383"/>
      <c r="C6" s="83"/>
      <c r="D6" s="378">
        <v>3968</v>
      </c>
      <c r="E6" s="379">
        <v>20.64</v>
      </c>
      <c r="F6" s="379"/>
      <c r="G6" s="379">
        <f>E6/$F$3</f>
        <v>1.132038217259195</v>
      </c>
      <c r="H6" s="380"/>
    </row>
    <row r="7" spans="2:8" ht="17" thickBot="1" x14ac:dyDescent="0.25">
      <c r="B7" s="383"/>
      <c r="C7" s="83"/>
      <c r="D7" s="378">
        <v>3992</v>
      </c>
      <c r="E7" s="379">
        <v>19.274000000000001</v>
      </c>
      <c r="F7" s="379"/>
      <c r="G7" s="379">
        <f>E7/$F$3</f>
        <v>1.0571174709037658</v>
      </c>
      <c r="H7" s="380"/>
    </row>
    <row r="8" spans="2:8" x14ac:dyDescent="0.2">
      <c r="B8" s="383"/>
      <c r="C8" s="152" t="s">
        <v>207</v>
      </c>
      <c r="D8" s="147">
        <v>3901</v>
      </c>
      <c r="E8" s="318">
        <v>13.036</v>
      </c>
      <c r="F8" s="318">
        <v>13.690116666666665</v>
      </c>
      <c r="G8" s="318">
        <f>E8/$F$3</f>
        <v>0.71498305233482873</v>
      </c>
      <c r="H8" s="377">
        <f>AVERAGE(G8:G12)</f>
        <v>0.70250905886525605</v>
      </c>
    </row>
    <row r="9" spans="2:8" x14ac:dyDescent="0.2">
      <c r="B9" s="383"/>
      <c r="C9" s="83"/>
      <c r="D9" s="378">
        <v>3902</v>
      </c>
      <c r="E9" s="379">
        <v>11.4245</v>
      </c>
      <c r="F9" s="379"/>
      <c r="G9" s="379">
        <f>E9/$F$3</f>
        <v>0.62659741342430586</v>
      </c>
      <c r="H9" s="380"/>
    </row>
    <row r="10" spans="2:8" x14ac:dyDescent="0.2">
      <c r="B10" s="383"/>
      <c r="C10" s="83"/>
      <c r="D10" s="378">
        <v>3812</v>
      </c>
      <c r="E10" s="379">
        <v>12.530333333333333</v>
      </c>
      <c r="F10" s="379"/>
      <c r="G10" s="379">
        <f>E10/$F$3</f>
        <v>0.68724884730281655</v>
      </c>
      <c r="H10" s="380"/>
    </row>
    <row r="11" spans="2:8" x14ac:dyDescent="0.2">
      <c r="B11" s="383"/>
      <c r="C11" s="83"/>
      <c r="D11" s="378">
        <v>3904</v>
      </c>
      <c r="E11" s="379">
        <v>12.271000000000001</v>
      </c>
      <c r="F11" s="379"/>
      <c r="G11" s="379">
        <f>E11/$F$3</f>
        <v>0.67302524050327439</v>
      </c>
      <c r="H11" s="380"/>
    </row>
    <row r="12" spans="2:8" ht="17" thickBot="1" x14ac:dyDescent="0.25">
      <c r="B12" s="383"/>
      <c r="C12" s="89"/>
      <c r="D12" s="90">
        <v>3993</v>
      </c>
      <c r="E12" s="91">
        <v>14.781000000000001</v>
      </c>
      <c r="F12" s="91"/>
      <c r="G12" s="91">
        <f>E12/$F$3</f>
        <v>0.8106907407610543</v>
      </c>
      <c r="H12" s="381"/>
    </row>
    <row r="13" spans="2:8" ht="17" thickBot="1" x14ac:dyDescent="0.25">
      <c r="B13" s="385"/>
      <c r="G13" s="379"/>
    </row>
    <row r="14" spans="2:8" x14ac:dyDescent="0.2">
      <c r="B14" s="382" t="s">
        <v>13</v>
      </c>
      <c r="C14" s="152" t="s">
        <v>1</v>
      </c>
      <c r="D14" s="147">
        <v>1257</v>
      </c>
      <c r="E14" s="318">
        <v>35.737499999999997</v>
      </c>
      <c r="F14" s="318"/>
      <c r="G14" s="318">
        <f>E14/$F$3</f>
        <v>1.9600879742878139</v>
      </c>
      <c r="H14" s="377">
        <f>AVERAGE(G14:G18)</f>
        <v>1.8818160876671457</v>
      </c>
    </row>
    <row r="15" spans="2:8" x14ac:dyDescent="0.2">
      <c r="B15" s="383"/>
      <c r="C15" s="83"/>
      <c r="D15" s="378">
        <v>1289</v>
      </c>
      <c r="E15" s="379">
        <v>33.15</v>
      </c>
      <c r="F15" s="379"/>
      <c r="G15" s="379">
        <f>E15/$F$3</f>
        <v>1.8181718460340268</v>
      </c>
      <c r="H15" s="380"/>
    </row>
    <row r="16" spans="2:8" x14ac:dyDescent="0.2">
      <c r="B16" s="383"/>
      <c r="C16" s="83"/>
      <c r="D16" s="378">
        <v>1291</v>
      </c>
      <c r="E16" s="379">
        <v>33.636499999999998</v>
      </c>
      <c r="F16" s="379"/>
      <c r="G16" s="379">
        <f>E16/$F$3</f>
        <v>1.8448548204863813</v>
      </c>
      <c r="H16" s="380"/>
    </row>
    <row r="17" spans="2:8" x14ac:dyDescent="0.2">
      <c r="B17" s="383"/>
      <c r="C17" s="83"/>
      <c r="D17" s="378">
        <v>1301</v>
      </c>
      <c r="E17" s="379">
        <v>34.68</v>
      </c>
      <c r="F17" s="379"/>
      <c r="G17" s="379">
        <f>E17/$F$3</f>
        <v>1.9020874696971357</v>
      </c>
      <c r="H17" s="86"/>
    </row>
    <row r="18" spans="2:8" ht="17" thickBot="1" x14ac:dyDescent="0.25">
      <c r="B18" s="383"/>
      <c r="C18" s="89"/>
      <c r="D18" s="90">
        <v>1316</v>
      </c>
      <c r="E18" s="91">
        <v>34.347999999999999</v>
      </c>
      <c r="F18" s="91"/>
      <c r="G18" s="91">
        <f>E18/$F$3</f>
        <v>1.8838783278303695</v>
      </c>
      <c r="H18" s="381"/>
    </row>
    <row r="19" spans="2:8" x14ac:dyDescent="0.2">
      <c r="B19" s="383"/>
      <c r="C19" s="152" t="s">
        <v>207</v>
      </c>
      <c r="D19" s="147">
        <v>1255</v>
      </c>
      <c r="E19" s="318">
        <v>24.37</v>
      </c>
      <c r="F19" s="318"/>
      <c r="G19" s="318">
        <f>E19/$F$3</f>
        <v>1.3366168291960554</v>
      </c>
      <c r="H19" s="377">
        <f>AVERAGE(G19:G23)</f>
        <v>1.2051170248163547</v>
      </c>
    </row>
    <row r="20" spans="2:8" x14ac:dyDescent="0.2">
      <c r="B20" s="383"/>
      <c r="C20" s="83"/>
      <c r="D20" s="378">
        <v>1256</v>
      </c>
      <c r="E20" s="379">
        <v>26.05</v>
      </c>
      <c r="F20" s="379"/>
      <c r="G20" s="379">
        <f>E20/$F$3</f>
        <v>1.4287594747869201</v>
      </c>
      <c r="H20" s="380"/>
    </row>
    <row r="21" spans="2:8" x14ac:dyDescent="0.2">
      <c r="B21" s="383"/>
      <c r="C21" s="83"/>
      <c r="D21" s="378">
        <v>1303</v>
      </c>
      <c r="E21" s="379">
        <v>24.036749999999998</v>
      </c>
      <c r="F21" s="379"/>
      <c r="G21" s="379">
        <f>E21/$F$3</f>
        <v>1.3183391288132245</v>
      </c>
      <c r="H21" s="380"/>
    </row>
    <row r="22" spans="2:8" x14ac:dyDescent="0.2">
      <c r="B22" s="383"/>
      <c r="C22" s="83"/>
      <c r="D22" s="378">
        <v>1314</v>
      </c>
      <c r="E22" s="379">
        <v>20.804333333333336</v>
      </c>
      <c r="F22" s="379"/>
      <c r="G22" s="379">
        <f>E22/$F$3</f>
        <v>1.1410513768378254</v>
      </c>
      <c r="H22" s="380"/>
    </row>
    <row r="23" spans="2:8" ht="17" thickBot="1" x14ac:dyDescent="0.25">
      <c r="B23" s="384"/>
      <c r="C23" s="89"/>
      <c r="D23" s="90">
        <v>1305</v>
      </c>
      <c r="E23" s="91">
        <v>14.601000000000001</v>
      </c>
      <c r="F23" s="91"/>
      <c r="G23" s="91">
        <f>E23/$F$3</f>
        <v>0.80081831444774743</v>
      </c>
      <c r="H23" s="381"/>
    </row>
    <row r="24" spans="2:8" ht="17" thickBot="1" x14ac:dyDescent="0.25">
      <c r="B24" s="376"/>
    </row>
    <row r="25" spans="2:8" x14ac:dyDescent="0.2">
      <c r="B25" s="382" t="s">
        <v>0</v>
      </c>
      <c r="C25" s="152" t="s">
        <v>1</v>
      </c>
      <c r="D25" s="147">
        <v>1354</v>
      </c>
      <c r="E25" s="318">
        <v>50.853333333333332</v>
      </c>
      <c r="F25" s="318"/>
      <c r="G25" s="318">
        <f>E25/$F$3</f>
        <v>2.789143256218714</v>
      </c>
      <c r="H25" s="377">
        <f>AVERAGE(G25:G29)</f>
        <v>2.5356595694890833</v>
      </c>
    </row>
    <row r="26" spans="2:8" x14ac:dyDescent="0.2">
      <c r="B26" s="383"/>
      <c r="C26" s="83"/>
      <c r="D26" s="378">
        <v>1357</v>
      </c>
      <c r="E26" s="379">
        <v>43.801000000000002</v>
      </c>
      <c r="F26" s="379"/>
      <c r="G26" s="379">
        <f>E26/$F$3</f>
        <v>2.402345249717539</v>
      </c>
      <c r="H26" s="380"/>
    </row>
    <row r="27" spans="2:8" x14ac:dyDescent="0.2">
      <c r="B27" s="383"/>
      <c r="C27" s="83"/>
      <c r="D27" s="378">
        <v>1359</v>
      </c>
      <c r="E27" s="379">
        <v>46.294249999999998</v>
      </c>
      <c r="F27" s="379"/>
      <c r="G27" s="379">
        <f>E27/$F$3</f>
        <v>2.5390920658600526</v>
      </c>
      <c r="H27" s="380"/>
    </row>
    <row r="28" spans="2:8" x14ac:dyDescent="0.2">
      <c r="B28" s="383"/>
      <c r="C28" s="83"/>
      <c r="D28" s="378">
        <v>1361</v>
      </c>
      <c r="E28" s="379">
        <v>47.196749999999994</v>
      </c>
      <c r="F28" s="379"/>
      <c r="G28" s="379">
        <f>E28/$F$3</f>
        <v>2.5885913144587165</v>
      </c>
      <c r="H28" s="380"/>
    </row>
    <row r="29" spans="2:8" ht="17" thickBot="1" x14ac:dyDescent="0.25">
      <c r="B29" s="383"/>
      <c r="C29" s="89"/>
      <c r="D29" s="90">
        <v>1368</v>
      </c>
      <c r="E29" s="91">
        <v>43.013000000000005</v>
      </c>
      <c r="F29" s="91"/>
      <c r="G29" s="91">
        <f>E29/$F$3</f>
        <v>2.3591259611903954</v>
      </c>
      <c r="H29" s="381"/>
    </row>
    <row r="30" spans="2:8" x14ac:dyDescent="0.2">
      <c r="B30" s="383"/>
      <c r="C30" s="152" t="s">
        <v>207</v>
      </c>
      <c r="D30" s="147">
        <v>1353</v>
      </c>
      <c r="E30" s="318">
        <v>28.168714285714302</v>
      </c>
      <c r="F30" s="318"/>
      <c r="G30" s="318">
        <f>E30/$F$3</f>
        <v>1.5449642007017266</v>
      </c>
      <c r="H30" s="377">
        <f>AVERAGE(G30:G34)</f>
        <v>1.3531088740576145</v>
      </c>
    </row>
    <row r="31" spans="2:8" x14ac:dyDescent="0.2">
      <c r="B31" s="383"/>
      <c r="C31" s="83"/>
      <c r="D31" s="378">
        <v>1355</v>
      </c>
      <c r="E31" s="379">
        <v>27.896250000000002</v>
      </c>
      <c r="F31" s="379"/>
      <c r="G31" s="379">
        <f>E31/$F$3</f>
        <v>1.5300204030143809</v>
      </c>
      <c r="H31" s="380"/>
    </row>
    <row r="32" spans="2:8" x14ac:dyDescent="0.2">
      <c r="B32" s="383"/>
      <c r="C32" s="83"/>
      <c r="D32" s="378">
        <v>1365</v>
      </c>
      <c r="E32" s="379">
        <v>28.12425</v>
      </c>
      <c r="F32" s="379"/>
      <c r="G32" s="379">
        <f>E32/$F$3</f>
        <v>1.5425254763445695</v>
      </c>
      <c r="H32" s="380"/>
    </row>
    <row r="33" spans="2:8" x14ac:dyDescent="0.2">
      <c r="B33" s="383"/>
      <c r="C33" s="83"/>
      <c r="D33" s="378">
        <v>1369</v>
      </c>
      <c r="E33" s="379">
        <v>20.548750000000002</v>
      </c>
      <c r="F33" s="379"/>
      <c r="G33" s="379">
        <f>E33/$F$3</f>
        <v>1.127033445586477</v>
      </c>
      <c r="H33" s="380"/>
    </row>
    <row r="34" spans="2:8" ht="17" thickBot="1" x14ac:dyDescent="0.25">
      <c r="B34" s="384"/>
      <c r="C34" s="89"/>
      <c r="D34" s="90">
        <v>1371</v>
      </c>
      <c r="E34" s="91">
        <v>18.615500000000001</v>
      </c>
      <c r="F34" s="91"/>
      <c r="G34" s="91">
        <f>E34/$F$3</f>
        <v>1.0210008446409178</v>
      </c>
      <c r="H34" s="381"/>
    </row>
  </sheetData>
  <mergeCells count="3">
    <mergeCell ref="B3:B12"/>
    <mergeCell ref="B25:B34"/>
    <mergeCell ref="B14:B23"/>
  </mergeCells>
  <pageMargins left="0.7" right="0.7" top="0.75" bottom="0.75" header="0.3" footer="0.3"/>
  <ignoredErrors>
    <ignoredError sqref="F3" formulaRange="1"/>
    <ignoredError sqref="G3" formula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C95C-3E11-614B-841F-66E9C1F9DA7C}">
  <dimension ref="A1:R148"/>
  <sheetViews>
    <sheetView zoomScale="83" zoomScaleNormal="83" workbookViewId="0">
      <selection activeCell="N41" sqref="N41"/>
    </sheetView>
  </sheetViews>
  <sheetFormatPr baseColWidth="10" defaultRowHeight="14" x14ac:dyDescent="0.15"/>
  <cols>
    <col min="1" max="2" width="10.83203125" style="1"/>
    <col min="3" max="3" width="9" style="1" customWidth="1"/>
    <col min="4" max="9" width="10.83203125" style="1"/>
    <col min="10" max="10" width="17" style="1" customWidth="1"/>
    <col min="11" max="16384" width="10.83203125" style="1"/>
  </cols>
  <sheetData>
    <row r="1" spans="1:18" ht="15" thickBot="1" x14ac:dyDescent="0.2">
      <c r="A1" s="1" t="s">
        <v>668</v>
      </c>
    </row>
    <row r="2" spans="1:18" ht="16" thickBot="1" x14ac:dyDescent="0.2">
      <c r="B2" s="398" t="s">
        <v>278</v>
      </c>
      <c r="C2" s="399" t="s">
        <v>653</v>
      </c>
      <c r="D2" s="399" t="s">
        <v>594</v>
      </c>
      <c r="E2" s="399" t="s">
        <v>595</v>
      </c>
      <c r="F2" s="399" t="s">
        <v>596</v>
      </c>
      <c r="G2" s="400" t="s">
        <v>3</v>
      </c>
      <c r="J2" s="151" t="s">
        <v>662</v>
      </c>
      <c r="K2" s="390" t="s">
        <v>1</v>
      </c>
      <c r="L2" s="390"/>
      <c r="M2" s="390"/>
      <c r="N2" s="390"/>
      <c r="O2" s="366" t="s">
        <v>660</v>
      </c>
      <c r="P2" s="367"/>
      <c r="Q2" s="367"/>
      <c r="R2" s="368"/>
    </row>
    <row r="3" spans="1:18" ht="16" x14ac:dyDescent="0.2">
      <c r="B3" s="411" t="s">
        <v>664</v>
      </c>
      <c r="C3" s="412" t="s">
        <v>597</v>
      </c>
      <c r="D3" s="412">
        <v>10</v>
      </c>
      <c r="E3" s="412">
        <v>11</v>
      </c>
      <c r="F3" s="412">
        <v>12</v>
      </c>
      <c r="G3" s="413">
        <f>AVERAGE(D3:F3)</f>
        <v>11</v>
      </c>
      <c r="J3" s="161" t="s">
        <v>23</v>
      </c>
      <c r="K3" s="386">
        <v>11.4</v>
      </c>
      <c r="L3" s="386">
        <v>11.7</v>
      </c>
      <c r="M3" s="386">
        <v>12.3</v>
      </c>
      <c r="N3" s="386">
        <v>11.9</v>
      </c>
      <c r="O3" s="392">
        <v>10.8</v>
      </c>
      <c r="P3" s="386">
        <v>10.9</v>
      </c>
      <c r="Q3" s="386">
        <v>9.8000000000000007</v>
      </c>
      <c r="R3" s="387">
        <v>10.7</v>
      </c>
    </row>
    <row r="4" spans="1:18" ht="16" x14ac:dyDescent="0.2">
      <c r="B4" s="409"/>
      <c r="C4" s="401" t="s">
        <v>598</v>
      </c>
      <c r="D4" s="401">
        <v>11</v>
      </c>
      <c r="E4" s="401">
        <v>10</v>
      </c>
      <c r="F4" s="401">
        <v>11</v>
      </c>
      <c r="G4" s="402">
        <f>AVERAGE(D4:F4)</f>
        <v>10.666666666666666</v>
      </c>
      <c r="J4" s="161" t="s">
        <v>13</v>
      </c>
      <c r="K4" s="386">
        <v>13.666666666666668</v>
      </c>
      <c r="L4" s="386">
        <v>14.166666666666666</v>
      </c>
      <c r="M4" s="386">
        <v>14</v>
      </c>
      <c r="N4" s="386">
        <v>14.416666666666666</v>
      </c>
      <c r="O4" s="392">
        <v>12.56</v>
      </c>
      <c r="P4" s="386">
        <v>10.11</v>
      </c>
      <c r="Q4" s="386">
        <v>9.33</v>
      </c>
      <c r="R4" s="387">
        <v>10.89</v>
      </c>
    </row>
    <row r="5" spans="1:18" ht="15" customHeight="1" thickBot="1" x14ac:dyDescent="0.25">
      <c r="B5" s="409"/>
      <c r="C5" s="401" t="s">
        <v>652</v>
      </c>
      <c r="D5" s="401">
        <v>16</v>
      </c>
      <c r="E5" s="401">
        <v>11</v>
      </c>
      <c r="F5" s="401">
        <v>12</v>
      </c>
      <c r="G5" s="402">
        <f>AVERAGE(D5:F5)</f>
        <v>13</v>
      </c>
      <c r="J5" s="162" t="s">
        <v>0</v>
      </c>
      <c r="K5" s="388">
        <v>14.166666666666666</v>
      </c>
      <c r="L5" s="388">
        <v>14.916666666666666</v>
      </c>
      <c r="M5" s="388">
        <v>14</v>
      </c>
      <c r="N5" s="388">
        <v>15.250000000000002</v>
      </c>
      <c r="O5" s="393">
        <v>10.888888888888888</v>
      </c>
      <c r="P5" s="388">
        <v>11.666666666666666</v>
      </c>
      <c r="Q5" s="388">
        <v>10.555555555555555</v>
      </c>
      <c r="R5" s="389">
        <v>11.78</v>
      </c>
    </row>
    <row r="6" spans="1:18" ht="15" x14ac:dyDescent="0.15">
      <c r="B6" s="409"/>
      <c r="C6" s="401" t="s">
        <v>599</v>
      </c>
      <c r="D6" s="401">
        <v>12</v>
      </c>
      <c r="E6" s="401">
        <v>10</v>
      </c>
      <c r="F6" s="401">
        <v>13</v>
      </c>
      <c r="G6" s="402">
        <f t="shared" ref="G6:G19" si="0">AVERAGE(D6:F6)</f>
        <v>11.666666666666666</v>
      </c>
    </row>
    <row r="7" spans="1:18" ht="15" thickBot="1" x14ac:dyDescent="0.2">
      <c r="B7" s="409"/>
      <c r="C7" s="401"/>
      <c r="D7" s="401"/>
      <c r="E7" s="401"/>
      <c r="F7" s="401"/>
      <c r="G7" s="402"/>
    </row>
    <row r="8" spans="1:18" ht="16" customHeight="1" thickBot="1" x14ac:dyDescent="0.2">
      <c r="B8" s="409"/>
      <c r="C8" s="401" t="s">
        <v>600</v>
      </c>
      <c r="D8" s="401">
        <v>12</v>
      </c>
      <c r="E8" s="401">
        <v>12</v>
      </c>
      <c r="F8" s="401">
        <v>13</v>
      </c>
      <c r="G8" s="402">
        <f t="shared" si="0"/>
        <v>12.333333333333334</v>
      </c>
      <c r="J8" s="151" t="s">
        <v>661</v>
      </c>
      <c r="K8" s="390" t="s">
        <v>315</v>
      </c>
      <c r="L8" s="390"/>
      <c r="M8" s="390"/>
      <c r="N8" s="390"/>
      <c r="O8" s="396" t="s">
        <v>660</v>
      </c>
      <c r="P8" s="390"/>
      <c r="Q8" s="390"/>
      <c r="R8" s="395"/>
    </row>
    <row r="9" spans="1:18" ht="15" x14ac:dyDescent="0.15">
      <c r="B9" s="409"/>
      <c r="C9" s="401" t="s">
        <v>601</v>
      </c>
      <c r="D9" s="401">
        <v>14</v>
      </c>
      <c r="E9" s="401">
        <v>13</v>
      </c>
      <c r="F9" s="401">
        <v>11</v>
      </c>
      <c r="G9" s="402">
        <f t="shared" si="0"/>
        <v>12.666666666666666</v>
      </c>
      <c r="J9" s="397" t="s">
        <v>23</v>
      </c>
      <c r="K9" s="5">
        <v>1</v>
      </c>
      <c r="L9" s="5">
        <v>1</v>
      </c>
      <c r="M9" s="5">
        <v>1</v>
      </c>
      <c r="N9" s="5">
        <v>1</v>
      </c>
      <c r="O9" s="4">
        <v>0.9</v>
      </c>
      <c r="P9" s="5">
        <v>0.9</v>
      </c>
      <c r="Q9" s="5">
        <v>0.8</v>
      </c>
      <c r="R9" s="7">
        <v>0.9</v>
      </c>
    </row>
    <row r="10" spans="1:18" ht="15" x14ac:dyDescent="0.15">
      <c r="B10" s="409"/>
      <c r="C10" s="401" t="s">
        <v>602</v>
      </c>
      <c r="D10" s="401">
        <v>12</v>
      </c>
      <c r="E10" s="401">
        <v>11</v>
      </c>
      <c r="F10" s="401">
        <v>11</v>
      </c>
      <c r="G10" s="402">
        <f t="shared" si="0"/>
        <v>11.333333333333334</v>
      </c>
      <c r="J10" s="161" t="s">
        <v>13</v>
      </c>
      <c r="K10" s="394">
        <v>1.2</v>
      </c>
      <c r="L10" s="394">
        <v>1.2</v>
      </c>
      <c r="M10" s="394">
        <v>1.2</v>
      </c>
      <c r="N10" s="394">
        <v>1.2</v>
      </c>
      <c r="O10" s="8">
        <v>1</v>
      </c>
      <c r="P10" s="394">
        <v>0.9</v>
      </c>
      <c r="Q10" s="394">
        <v>0.8</v>
      </c>
      <c r="R10" s="9">
        <v>0.9</v>
      </c>
    </row>
    <row r="11" spans="1:18" ht="16" thickBot="1" x14ac:dyDescent="0.2">
      <c r="B11" s="409"/>
      <c r="C11" s="401" t="s">
        <v>603</v>
      </c>
      <c r="D11" s="401">
        <v>11</v>
      </c>
      <c r="E11" s="401">
        <v>10</v>
      </c>
      <c r="F11" s="401">
        <v>12</v>
      </c>
      <c r="G11" s="402">
        <f t="shared" si="0"/>
        <v>11</v>
      </c>
      <c r="J11" s="162" t="s">
        <v>0</v>
      </c>
      <c r="K11" s="15">
        <v>1.2</v>
      </c>
      <c r="L11" s="15">
        <v>1.3</v>
      </c>
      <c r="M11" s="15">
        <v>1.2</v>
      </c>
      <c r="N11" s="15">
        <v>1.3</v>
      </c>
      <c r="O11" s="14">
        <v>0.9</v>
      </c>
      <c r="P11" s="15">
        <v>1</v>
      </c>
      <c r="Q11" s="15">
        <v>0.9</v>
      </c>
      <c r="R11" s="16">
        <v>1</v>
      </c>
    </row>
    <row r="12" spans="1:18" x14ac:dyDescent="0.15">
      <c r="B12" s="409"/>
      <c r="C12" s="401"/>
      <c r="D12" s="401"/>
      <c r="E12" s="401"/>
      <c r="F12" s="401"/>
      <c r="G12" s="403"/>
    </row>
    <row r="13" spans="1:18" ht="15" x14ac:dyDescent="0.15">
      <c r="B13" s="409"/>
      <c r="C13" s="401" t="s">
        <v>604</v>
      </c>
      <c r="D13" s="401">
        <v>14</v>
      </c>
      <c r="E13" s="401">
        <v>12</v>
      </c>
      <c r="F13" s="401">
        <v>13</v>
      </c>
      <c r="G13" s="402">
        <f t="shared" si="0"/>
        <v>13</v>
      </c>
    </row>
    <row r="14" spans="1:18" ht="15" x14ac:dyDescent="0.15">
      <c r="B14" s="409"/>
      <c r="C14" s="401" t="s">
        <v>605</v>
      </c>
      <c r="D14" s="401">
        <v>12</v>
      </c>
      <c r="E14" s="401">
        <v>12</v>
      </c>
      <c r="F14" s="401">
        <v>10</v>
      </c>
      <c r="G14" s="402">
        <f t="shared" si="0"/>
        <v>11.333333333333334</v>
      </c>
    </row>
    <row r="15" spans="1:18" ht="15" x14ac:dyDescent="0.15">
      <c r="B15" s="409"/>
      <c r="C15" s="401" t="s">
        <v>606</v>
      </c>
      <c r="D15" s="401">
        <v>14</v>
      </c>
      <c r="E15" s="401">
        <v>13</v>
      </c>
      <c r="F15" s="401">
        <v>12</v>
      </c>
      <c r="G15" s="402">
        <f t="shared" si="0"/>
        <v>13</v>
      </c>
    </row>
    <row r="16" spans="1:18" x14ac:dyDescent="0.15">
      <c r="B16" s="409"/>
      <c r="C16" s="401"/>
      <c r="D16" s="401"/>
      <c r="E16" s="401"/>
      <c r="F16" s="401"/>
      <c r="G16" s="402"/>
    </row>
    <row r="17" spans="2:7" ht="15" x14ac:dyDescent="0.15">
      <c r="B17" s="409"/>
      <c r="C17" s="401" t="s">
        <v>607</v>
      </c>
      <c r="D17" s="401">
        <v>12</v>
      </c>
      <c r="E17" s="401">
        <v>12</v>
      </c>
      <c r="F17" s="401">
        <v>12</v>
      </c>
      <c r="G17" s="402">
        <f t="shared" si="0"/>
        <v>12</v>
      </c>
    </row>
    <row r="18" spans="2:7" ht="15" x14ac:dyDescent="0.15">
      <c r="B18" s="409"/>
      <c r="C18" s="401" t="s">
        <v>608</v>
      </c>
      <c r="D18" s="401">
        <v>12</v>
      </c>
      <c r="E18" s="401">
        <v>14</v>
      </c>
      <c r="F18" s="401">
        <v>14</v>
      </c>
      <c r="G18" s="402">
        <f t="shared" si="0"/>
        <v>13.333333333333334</v>
      </c>
    </row>
    <row r="19" spans="2:7" ht="15" x14ac:dyDescent="0.15">
      <c r="B19" s="409"/>
      <c r="C19" s="401" t="s">
        <v>609</v>
      </c>
      <c r="D19" s="401">
        <v>11</v>
      </c>
      <c r="E19" s="401">
        <v>13</v>
      </c>
      <c r="F19" s="401">
        <v>12</v>
      </c>
      <c r="G19" s="402">
        <f t="shared" si="0"/>
        <v>12</v>
      </c>
    </row>
    <row r="20" spans="2:7" ht="16" thickBot="1" x14ac:dyDescent="0.2">
      <c r="B20" s="410"/>
      <c r="C20" s="414" t="s">
        <v>610</v>
      </c>
      <c r="D20" s="414"/>
      <c r="E20" s="414"/>
      <c r="F20" s="414"/>
      <c r="G20" s="415"/>
    </row>
    <row r="21" spans="2:7" ht="17" customHeight="1" x14ac:dyDescent="0.15">
      <c r="B21" s="411" t="s">
        <v>663</v>
      </c>
      <c r="C21" s="412" t="s">
        <v>611</v>
      </c>
      <c r="D21" s="412">
        <v>10</v>
      </c>
      <c r="E21" s="412">
        <v>11</v>
      </c>
      <c r="F21" s="412">
        <v>10</v>
      </c>
      <c r="G21" s="413">
        <f t="shared" ref="G21:G28" si="1">AVERAGE(D21:F21)</f>
        <v>10.333333333333334</v>
      </c>
    </row>
    <row r="22" spans="2:7" ht="15" x14ac:dyDescent="0.15">
      <c r="B22" s="409"/>
      <c r="C22" s="401" t="s">
        <v>612</v>
      </c>
      <c r="D22" s="401">
        <v>9</v>
      </c>
      <c r="E22" s="401">
        <v>12</v>
      </c>
      <c r="F22" s="401">
        <v>11</v>
      </c>
      <c r="G22" s="402">
        <f t="shared" si="1"/>
        <v>10.666666666666666</v>
      </c>
    </row>
    <row r="23" spans="2:7" ht="15" x14ac:dyDescent="0.15">
      <c r="B23" s="409"/>
      <c r="C23" s="401" t="s">
        <v>613</v>
      </c>
      <c r="D23" s="401">
        <v>10</v>
      </c>
      <c r="E23" s="401">
        <v>11</v>
      </c>
      <c r="F23" s="401">
        <v>11</v>
      </c>
      <c r="G23" s="402">
        <f t="shared" si="1"/>
        <v>10.666666666666666</v>
      </c>
    </row>
    <row r="24" spans="2:7" ht="15" x14ac:dyDescent="0.15">
      <c r="B24" s="409"/>
      <c r="C24" s="401" t="s">
        <v>614</v>
      </c>
      <c r="D24" s="401">
        <v>7</v>
      </c>
      <c r="E24" s="401">
        <v>10</v>
      </c>
      <c r="F24" s="401">
        <v>12</v>
      </c>
      <c r="G24" s="402">
        <f t="shared" si="1"/>
        <v>9.6666666666666661</v>
      </c>
    </row>
    <row r="25" spans="2:7" x14ac:dyDescent="0.15">
      <c r="B25" s="409"/>
      <c r="C25" s="401"/>
      <c r="D25" s="401"/>
      <c r="E25" s="401"/>
      <c r="F25" s="401"/>
      <c r="G25" s="403"/>
    </row>
    <row r="26" spans="2:7" ht="15" x14ac:dyDescent="0.15">
      <c r="B26" s="409"/>
      <c r="C26" s="401" t="s">
        <v>615</v>
      </c>
      <c r="D26" s="401">
        <v>10</v>
      </c>
      <c r="E26" s="401">
        <v>8</v>
      </c>
      <c r="F26" s="401">
        <v>14</v>
      </c>
      <c r="G26" s="402">
        <f>AVERAGE(D26:E26)</f>
        <v>9</v>
      </c>
    </row>
    <row r="27" spans="2:7" ht="15" x14ac:dyDescent="0.15">
      <c r="B27" s="409"/>
      <c r="C27" s="401" t="s">
        <v>616</v>
      </c>
      <c r="D27" s="401">
        <v>12</v>
      </c>
      <c r="E27" s="401">
        <v>11</v>
      </c>
      <c r="F27" s="401">
        <v>9</v>
      </c>
      <c r="G27" s="402">
        <f t="shared" si="1"/>
        <v>10.666666666666666</v>
      </c>
    </row>
    <row r="28" spans="2:7" ht="15" x14ac:dyDescent="0.15">
      <c r="B28" s="409"/>
      <c r="C28" s="401" t="s">
        <v>617</v>
      </c>
      <c r="D28" s="401">
        <v>9</v>
      </c>
      <c r="E28" s="401">
        <v>11</v>
      </c>
      <c r="F28" s="401">
        <v>9</v>
      </c>
      <c r="G28" s="402">
        <f t="shared" si="1"/>
        <v>9.6666666666666661</v>
      </c>
    </row>
    <row r="29" spans="2:7" ht="15" x14ac:dyDescent="0.15">
      <c r="B29" s="409"/>
      <c r="C29" s="401" t="s">
        <v>618</v>
      </c>
      <c r="D29" s="401">
        <v>11</v>
      </c>
      <c r="E29" s="401">
        <v>9</v>
      </c>
      <c r="F29" s="401">
        <v>10</v>
      </c>
      <c r="G29" s="402">
        <f>AVERAGE(D29:F29)</f>
        <v>10</v>
      </c>
    </row>
    <row r="30" spans="2:7" x14ac:dyDescent="0.15">
      <c r="B30" s="409"/>
      <c r="C30" s="401"/>
      <c r="D30" s="401"/>
      <c r="E30" s="401"/>
      <c r="F30" s="401"/>
      <c r="G30" s="403"/>
    </row>
    <row r="31" spans="2:7" x14ac:dyDescent="0.15">
      <c r="B31" s="409"/>
      <c r="C31" s="401"/>
      <c r="D31" s="401"/>
      <c r="E31" s="401"/>
      <c r="F31" s="401"/>
      <c r="G31" s="403"/>
    </row>
    <row r="32" spans="2:7" ht="15" x14ac:dyDescent="0.15">
      <c r="B32" s="409"/>
      <c r="C32" s="401" t="s">
        <v>619</v>
      </c>
      <c r="D32" s="401">
        <v>10</v>
      </c>
      <c r="E32" s="401">
        <v>11</v>
      </c>
      <c r="F32" s="401">
        <v>9</v>
      </c>
      <c r="G32" s="402">
        <f t="shared" ref="G32:G38" si="2">AVERAGE(D32:F32)</f>
        <v>10</v>
      </c>
    </row>
    <row r="33" spans="2:7" ht="15" x14ac:dyDescent="0.15">
      <c r="B33" s="409"/>
      <c r="C33" s="401" t="s">
        <v>620</v>
      </c>
      <c r="D33" s="401">
        <v>10</v>
      </c>
      <c r="E33" s="401">
        <v>9</v>
      </c>
      <c r="F33" s="401">
        <v>9</v>
      </c>
      <c r="G33" s="402">
        <f t="shared" si="2"/>
        <v>9.3333333333333339</v>
      </c>
    </row>
    <row r="34" spans="2:7" ht="15" x14ac:dyDescent="0.15">
      <c r="B34" s="409"/>
      <c r="C34" s="401" t="s">
        <v>621</v>
      </c>
      <c r="D34" s="401">
        <v>10</v>
      </c>
      <c r="E34" s="401">
        <v>11</v>
      </c>
      <c r="F34" s="401">
        <v>9</v>
      </c>
      <c r="G34" s="402">
        <f t="shared" si="2"/>
        <v>10</v>
      </c>
    </row>
    <row r="35" spans="2:7" x14ac:dyDescent="0.15">
      <c r="B35" s="409"/>
      <c r="C35" s="401"/>
      <c r="D35" s="401"/>
      <c r="E35" s="401"/>
      <c r="F35" s="401"/>
      <c r="G35" s="402"/>
    </row>
    <row r="36" spans="2:7" ht="15" x14ac:dyDescent="0.15">
      <c r="B36" s="409"/>
      <c r="C36" s="401" t="s">
        <v>622</v>
      </c>
      <c r="D36" s="401">
        <v>13</v>
      </c>
      <c r="E36" s="401">
        <v>11</v>
      </c>
      <c r="F36" s="401">
        <v>13</v>
      </c>
      <c r="G36" s="402">
        <f t="shared" si="2"/>
        <v>12.333333333333334</v>
      </c>
    </row>
    <row r="37" spans="2:7" ht="15" x14ac:dyDescent="0.15">
      <c r="B37" s="409"/>
      <c r="C37" s="401" t="s">
        <v>623</v>
      </c>
      <c r="D37" s="401">
        <v>11</v>
      </c>
      <c r="E37" s="401">
        <v>9</v>
      </c>
      <c r="F37" s="401">
        <v>11</v>
      </c>
      <c r="G37" s="402">
        <f t="shared" si="2"/>
        <v>10.333333333333334</v>
      </c>
    </row>
    <row r="38" spans="2:7" ht="16" thickBot="1" x14ac:dyDescent="0.2">
      <c r="B38" s="410"/>
      <c r="C38" s="414" t="s">
        <v>623</v>
      </c>
      <c r="D38" s="414">
        <v>11</v>
      </c>
      <c r="E38" s="414">
        <v>7</v>
      </c>
      <c r="F38" s="414">
        <v>10</v>
      </c>
      <c r="G38" s="415">
        <f t="shared" si="2"/>
        <v>9.3333333333333339</v>
      </c>
    </row>
    <row r="39" spans="2:7" x14ac:dyDescent="0.15">
      <c r="B39" s="407" t="s">
        <v>665</v>
      </c>
      <c r="C39" s="408" t="s">
        <v>531</v>
      </c>
      <c r="D39" s="5">
        <v>14</v>
      </c>
      <c r="E39" s="5">
        <v>14</v>
      </c>
      <c r="F39" s="5">
        <v>13</v>
      </c>
      <c r="G39" s="321">
        <f>AVERAGE(D39:F39)</f>
        <v>13.666666666666666</v>
      </c>
    </row>
    <row r="40" spans="2:7" x14ac:dyDescent="0.15">
      <c r="B40" s="405"/>
      <c r="C40" s="404" t="s">
        <v>532</v>
      </c>
      <c r="D40" s="394">
        <v>11</v>
      </c>
      <c r="E40" s="394">
        <v>16</v>
      </c>
      <c r="F40" s="394">
        <v>15</v>
      </c>
      <c r="G40" s="234">
        <f t="shared" ref="G40:G41" si="3">AVERAGE(D40:F40)</f>
        <v>14</v>
      </c>
    </row>
    <row r="41" spans="2:7" x14ac:dyDescent="0.15">
      <c r="B41" s="405"/>
      <c r="C41" s="404" t="s">
        <v>533</v>
      </c>
      <c r="D41" s="394">
        <v>13</v>
      </c>
      <c r="E41" s="394">
        <v>8</v>
      </c>
      <c r="F41" s="394">
        <v>9</v>
      </c>
      <c r="G41" s="234">
        <f t="shared" si="3"/>
        <v>10</v>
      </c>
    </row>
    <row r="42" spans="2:7" x14ac:dyDescent="0.15">
      <c r="B42" s="405"/>
      <c r="C42" s="404"/>
      <c r="D42" s="394"/>
      <c r="E42" s="394"/>
      <c r="F42" s="394"/>
      <c r="G42" s="234"/>
    </row>
    <row r="43" spans="2:7" x14ac:dyDescent="0.15">
      <c r="B43" s="405"/>
      <c r="C43" s="404" t="s">
        <v>534</v>
      </c>
      <c r="D43" s="394">
        <v>11</v>
      </c>
      <c r="E43" s="394">
        <v>11</v>
      </c>
      <c r="F43" s="394">
        <v>14</v>
      </c>
      <c r="G43" s="234">
        <f>AVERAGE(D43:F43)</f>
        <v>12</v>
      </c>
    </row>
    <row r="44" spans="2:7" x14ac:dyDescent="0.15">
      <c r="B44" s="405"/>
      <c r="C44" s="404" t="s">
        <v>535</v>
      </c>
      <c r="D44" s="394">
        <v>7</v>
      </c>
      <c r="E44" s="394">
        <v>11</v>
      </c>
      <c r="F44" s="394">
        <v>9</v>
      </c>
      <c r="G44" s="234">
        <f>AVERAGE(D44:F44)</f>
        <v>9</v>
      </c>
    </row>
    <row r="45" spans="2:7" x14ac:dyDescent="0.15">
      <c r="B45" s="405"/>
      <c r="C45" s="404" t="s">
        <v>536</v>
      </c>
      <c r="D45" s="394">
        <v>10</v>
      </c>
      <c r="E45" s="394">
        <v>11</v>
      </c>
      <c r="F45" s="394">
        <v>7</v>
      </c>
      <c r="G45" s="234">
        <f>AVERAGE(D45:F45)</f>
        <v>9.3333333333333339</v>
      </c>
    </row>
    <row r="46" spans="2:7" x14ac:dyDescent="0.15">
      <c r="B46" s="405"/>
      <c r="C46" s="404" t="s">
        <v>537</v>
      </c>
      <c r="D46" s="394">
        <v>12</v>
      </c>
      <c r="E46" s="394">
        <v>8</v>
      </c>
      <c r="F46" s="394">
        <v>8</v>
      </c>
      <c r="G46" s="234">
        <f>AVERAGE(D46:F46)</f>
        <v>9.3333333333333339</v>
      </c>
    </row>
    <row r="47" spans="2:7" x14ac:dyDescent="0.15">
      <c r="B47" s="405"/>
      <c r="C47" s="404"/>
      <c r="D47" s="394"/>
      <c r="E47" s="394"/>
      <c r="F47" s="394"/>
      <c r="G47" s="234"/>
    </row>
    <row r="48" spans="2:7" x14ac:dyDescent="0.15">
      <c r="B48" s="405"/>
      <c r="C48" s="404" t="s">
        <v>538</v>
      </c>
      <c r="D48" s="394">
        <v>13</v>
      </c>
      <c r="E48" s="394">
        <v>11</v>
      </c>
      <c r="F48" s="394">
        <v>9</v>
      </c>
      <c r="G48" s="234">
        <f>AVERAGE(D48:F48)</f>
        <v>11</v>
      </c>
    </row>
    <row r="49" spans="2:7" x14ac:dyDescent="0.15">
      <c r="B49" s="405"/>
      <c r="C49" s="404" t="s">
        <v>539</v>
      </c>
      <c r="D49" s="394">
        <v>7</v>
      </c>
      <c r="E49" s="394">
        <v>9</v>
      </c>
      <c r="F49" s="394">
        <v>8</v>
      </c>
      <c r="G49" s="234">
        <f>AVERAGE(D49:F49)</f>
        <v>8</v>
      </c>
    </row>
    <row r="50" spans="2:7" x14ac:dyDescent="0.15">
      <c r="B50" s="405"/>
      <c r="C50" s="404" t="s">
        <v>540</v>
      </c>
      <c r="D50" s="394">
        <v>11</v>
      </c>
      <c r="E50" s="394">
        <v>9</v>
      </c>
      <c r="F50" s="394">
        <v>7</v>
      </c>
      <c r="G50" s="234">
        <f>AVERAGE(D50:F50)</f>
        <v>9</v>
      </c>
    </row>
    <row r="51" spans="2:7" x14ac:dyDescent="0.15">
      <c r="B51" s="405"/>
      <c r="C51" s="404" t="s">
        <v>541</v>
      </c>
      <c r="D51" s="394">
        <v>9</v>
      </c>
      <c r="E51" s="404">
        <v>14</v>
      </c>
      <c r="F51" s="394">
        <v>9</v>
      </c>
      <c r="G51" s="234">
        <f>AVERAGE(D51:F51)</f>
        <v>10.666666666666666</v>
      </c>
    </row>
    <row r="52" spans="2:7" x14ac:dyDescent="0.15">
      <c r="B52" s="405"/>
      <c r="C52" s="404"/>
      <c r="D52" s="394"/>
      <c r="E52" s="394"/>
      <c r="F52" s="394"/>
      <c r="G52" s="234"/>
    </row>
    <row r="53" spans="2:7" x14ac:dyDescent="0.15">
      <c r="B53" s="405"/>
      <c r="C53" s="404" t="s">
        <v>542</v>
      </c>
      <c r="D53" s="394">
        <v>13</v>
      </c>
      <c r="E53" s="394">
        <v>12</v>
      </c>
      <c r="F53" s="394">
        <v>12</v>
      </c>
      <c r="G53" s="234">
        <f>AVERAGE(D53:F53)</f>
        <v>12.333333333333334</v>
      </c>
    </row>
    <row r="54" spans="2:7" x14ac:dyDescent="0.15">
      <c r="B54" s="405"/>
      <c r="C54" s="404" t="s">
        <v>543</v>
      </c>
      <c r="D54" s="394">
        <v>12</v>
      </c>
      <c r="E54" s="394">
        <v>12</v>
      </c>
      <c r="F54" s="394">
        <v>8</v>
      </c>
      <c r="G54" s="234">
        <f>AVERAGE(D54:F54)</f>
        <v>10.666666666666666</v>
      </c>
    </row>
    <row r="55" spans="2:7" x14ac:dyDescent="0.15">
      <c r="B55" s="405"/>
      <c r="C55" s="404" t="s">
        <v>544</v>
      </c>
      <c r="D55" s="394">
        <v>9</v>
      </c>
      <c r="E55" s="394">
        <v>10</v>
      </c>
      <c r="F55" s="394">
        <v>10</v>
      </c>
      <c r="G55" s="234">
        <f>AVERAGE(D55:F55)</f>
        <v>9.6666666666666661</v>
      </c>
    </row>
    <row r="56" spans="2:7" x14ac:dyDescent="0.15">
      <c r="B56" s="405"/>
      <c r="C56" s="404" t="s">
        <v>545</v>
      </c>
      <c r="D56" s="394">
        <v>11</v>
      </c>
      <c r="E56" s="394">
        <v>8</v>
      </c>
      <c r="F56" s="394">
        <v>10</v>
      </c>
      <c r="G56" s="234">
        <f>AVERAGE(D56:F56)</f>
        <v>9.6666666666666661</v>
      </c>
    </row>
    <row r="57" spans="2:7" x14ac:dyDescent="0.15">
      <c r="B57" s="405"/>
      <c r="C57" s="404"/>
      <c r="D57" s="394"/>
      <c r="E57" s="394"/>
      <c r="F57" s="394"/>
      <c r="G57" s="234"/>
    </row>
    <row r="58" spans="2:7" x14ac:dyDescent="0.15">
      <c r="B58" s="405"/>
      <c r="C58" s="404" t="s">
        <v>624</v>
      </c>
      <c r="D58" s="394">
        <v>14</v>
      </c>
      <c r="E58" s="394">
        <v>12</v>
      </c>
      <c r="F58" s="394">
        <v>13</v>
      </c>
      <c r="G58" s="234">
        <f>AVERAGE(D58:F58)</f>
        <v>13</v>
      </c>
    </row>
    <row r="59" spans="2:7" x14ac:dyDescent="0.15">
      <c r="B59" s="405"/>
      <c r="C59" s="404" t="s">
        <v>625</v>
      </c>
      <c r="D59" s="394">
        <v>11</v>
      </c>
      <c r="E59" s="394">
        <v>15</v>
      </c>
      <c r="F59" s="394">
        <v>10</v>
      </c>
      <c r="G59" s="234">
        <f>AVERAGE(D59:F59)</f>
        <v>12</v>
      </c>
    </row>
    <row r="60" spans="2:7" x14ac:dyDescent="0.15">
      <c r="B60" s="405"/>
      <c r="C60" s="404" t="s">
        <v>626</v>
      </c>
      <c r="D60" s="394">
        <v>10</v>
      </c>
      <c r="E60" s="394">
        <v>10</v>
      </c>
      <c r="F60" s="394">
        <v>11</v>
      </c>
      <c r="G60" s="234">
        <f>AVERAGE(D60:F60)</f>
        <v>10.333333333333334</v>
      </c>
    </row>
    <row r="61" spans="2:7" x14ac:dyDescent="0.15">
      <c r="B61" s="405"/>
      <c r="C61" s="404" t="s">
        <v>627</v>
      </c>
      <c r="D61" s="394">
        <v>11</v>
      </c>
      <c r="E61" s="394">
        <v>12</v>
      </c>
      <c r="F61" s="394">
        <v>13</v>
      </c>
      <c r="G61" s="234">
        <f>AVERAGE(D61:F61)</f>
        <v>12</v>
      </c>
    </row>
    <row r="62" spans="2:7" x14ac:dyDescent="0.15">
      <c r="B62" s="405"/>
      <c r="C62" s="404"/>
      <c r="D62" s="394"/>
      <c r="E62" s="394"/>
      <c r="F62" s="394"/>
      <c r="G62" s="234"/>
    </row>
    <row r="63" spans="2:7" x14ac:dyDescent="0.15">
      <c r="B63" s="405"/>
      <c r="C63" s="394" t="s">
        <v>628</v>
      </c>
      <c r="D63" s="394">
        <v>14</v>
      </c>
      <c r="E63" s="394">
        <v>11</v>
      </c>
      <c r="F63" s="394">
        <v>16</v>
      </c>
      <c r="G63" s="234">
        <f>AVERAGE(D63:F63)</f>
        <v>13.666666666666666</v>
      </c>
    </row>
    <row r="64" spans="2:7" x14ac:dyDescent="0.15">
      <c r="B64" s="405"/>
      <c r="C64" s="394" t="s">
        <v>629</v>
      </c>
      <c r="D64" s="394">
        <v>15</v>
      </c>
      <c r="E64" s="394">
        <v>15</v>
      </c>
      <c r="F64" s="394">
        <v>12</v>
      </c>
      <c r="G64" s="234">
        <f>AVERAGE(D64:F64)</f>
        <v>14</v>
      </c>
    </row>
    <row r="65" spans="2:7" x14ac:dyDescent="0.15">
      <c r="B65" s="405"/>
      <c r="C65" s="394" t="s">
        <v>630</v>
      </c>
      <c r="D65" s="394">
        <v>9</v>
      </c>
      <c r="E65" s="394">
        <v>13</v>
      </c>
      <c r="F65" s="394">
        <v>11</v>
      </c>
      <c r="G65" s="234">
        <f>AVERAGE(D65:F65)</f>
        <v>11</v>
      </c>
    </row>
    <row r="66" spans="2:7" x14ac:dyDescent="0.15">
      <c r="B66" s="405"/>
      <c r="C66" s="394" t="s">
        <v>631</v>
      </c>
      <c r="D66" s="394">
        <v>13</v>
      </c>
      <c r="E66" s="394">
        <v>15</v>
      </c>
      <c r="F66" s="394">
        <v>14</v>
      </c>
      <c r="G66" s="234">
        <f>AVERAGE(D66:F66)</f>
        <v>14</v>
      </c>
    </row>
    <row r="67" spans="2:7" x14ac:dyDescent="0.15">
      <c r="B67" s="405"/>
      <c r="C67" s="394"/>
      <c r="D67" s="394"/>
      <c r="E67" s="394"/>
      <c r="F67" s="394"/>
      <c r="G67" s="234"/>
    </row>
    <row r="68" spans="2:7" x14ac:dyDescent="0.15">
      <c r="B68" s="405"/>
      <c r="C68" s="394" t="s">
        <v>632</v>
      </c>
      <c r="D68" s="394">
        <v>12</v>
      </c>
      <c r="E68" s="404">
        <v>8</v>
      </c>
      <c r="F68" s="394">
        <v>12</v>
      </c>
      <c r="G68" s="234">
        <f>AVERAGE(D68:F68)</f>
        <v>10.666666666666666</v>
      </c>
    </row>
    <row r="69" spans="2:7" x14ac:dyDescent="0.15">
      <c r="B69" s="405"/>
      <c r="C69" s="394" t="s">
        <v>633</v>
      </c>
      <c r="D69" s="394">
        <v>16</v>
      </c>
      <c r="E69" s="404">
        <v>16</v>
      </c>
      <c r="F69" s="394">
        <v>14</v>
      </c>
      <c r="G69" s="234">
        <f>AVERAGE(D69:F69)</f>
        <v>15.333333333333334</v>
      </c>
    </row>
    <row r="70" spans="2:7" x14ac:dyDescent="0.15">
      <c r="B70" s="405"/>
      <c r="C70" s="394" t="s">
        <v>634</v>
      </c>
      <c r="D70" s="394">
        <v>8</v>
      </c>
      <c r="E70" s="404">
        <v>11</v>
      </c>
      <c r="F70" s="394">
        <v>9</v>
      </c>
      <c r="G70" s="234">
        <f>AVERAGE(D70:F70)</f>
        <v>9.3333333333333339</v>
      </c>
    </row>
    <row r="71" spans="2:7" ht="15" thickBot="1" x14ac:dyDescent="0.2">
      <c r="B71" s="406"/>
      <c r="C71" s="15" t="s">
        <v>635</v>
      </c>
      <c r="D71" s="15">
        <v>11</v>
      </c>
      <c r="E71" s="206">
        <v>11</v>
      </c>
      <c r="F71" s="15">
        <v>10</v>
      </c>
      <c r="G71" s="324">
        <f>AVERAGE(D71:F71)</f>
        <v>10.666666666666666</v>
      </c>
    </row>
    <row r="72" spans="2:7" x14ac:dyDescent="0.15">
      <c r="B72" s="407" t="s">
        <v>666</v>
      </c>
      <c r="C72" s="408" t="s">
        <v>546</v>
      </c>
      <c r="D72" s="408">
        <v>11</v>
      </c>
      <c r="E72" s="5">
        <v>13</v>
      </c>
      <c r="F72" s="5">
        <v>12</v>
      </c>
      <c r="G72" s="321">
        <f>AVERAGE(D72:F72)</f>
        <v>12</v>
      </c>
    </row>
    <row r="73" spans="2:7" x14ac:dyDescent="0.15">
      <c r="B73" s="405"/>
      <c r="C73" s="404" t="s">
        <v>547</v>
      </c>
      <c r="D73" s="394">
        <v>15</v>
      </c>
      <c r="E73" s="394">
        <v>9</v>
      </c>
      <c r="F73" s="394">
        <v>11</v>
      </c>
      <c r="G73" s="234">
        <f>AVERAGE(E73:F73)</f>
        <v>10</v>
      </c>
    </row>
    <row r="74" spans="2:7" x14ac:dyDescent="0.15">
      <c r="B74" s="405"/>
      <c r="C74" s="404" t="s">
        <v>548</v>
      </c>
      <c r="D74" s="394">
        <v>12</v>
      </c>
      <c r="E74" s="394">
        <v>8</v>
      </c>
      <c r="F74" s="394">
        <v>12</v>
      </c>
      <c r="G74" s="234">
        <f>AVERAGE(D74:F74)</f>
        <v>10.666666666666666</v>
      </c>
    </row>
    <row r="75" spans="2:7" x14ac:dyDescent="0.15">
      <c r="B75" s="405"/>
      <c r="C75" s="404" t="s">
        <v>549</v>
      </c>
      <c r="D75" s="394">
        <v>10</v>
      </c>
      <c r="E75" s="394">
        <v>10</v>
      </c>
      <c r="F75" s="394">
        <v>10</v>
      </c>
      <c r="G75" s="234">
        <f>AVERAGE(D75:F75)</f>
        <v>10</v>
      </c>
    </row>
    <row r="76" spans="2:7" x14ac:dyDescent="0.15">
      <c r="B76" s="405"/>
      <c r="C76" s="404"/>
      <c r="D76" s="394"/>
      <c r="E76" s="394"/>
      <c r="F76" s="394"/>
      <c r="G76" s="234"/>
    </row>
    <row r="77" spans="2:7" x14ac:dyDescent="0.15">
      <c r="B77" s="405"/>
      <c r="C77" s="404" t="s">
        <v>550</v>
      </c>
      <c r="D77" s="394">
        <v>14</v>
      </c>
      <c r="E77" s="394">
        <v>11</v>
      </c>
      <c r="F77" s="394">
        <v>10</v>
      </c>
      <c r="G77" s="234">
        <f>AVERAGE(D77:F77)</f>
        <v>11.666666666666666</v>
      </c>
    </row>
    <row r="78" spans="2:7" x14ac:dyDescent="0.15">
      <c r="B78" s="405"/>
      <c r="C78" s="404" t="s">
        <v>551</v>
      </c>
      <c r="D78" s="394">
        <v>14</v>
      </c>
      <c r="E78" s="394">
        <v>10</v>
      </c>
      <c r="F78" s="394">
        <v>14</v>
      </c>
      <c r="G78" s="234">
        <f>AVERAGE(D78:F78)</f>
        <v>12.666666666666666</v>
      </c>
    </row>
    <row r="79" spans="2:7" x14ac:dyDescent="0.15">
      <c r="B79" s="405"/>
      <c r="C79" s="404" t="s">
        <v>552</v>
      </c>
      <c r="D79" s="394">
        <v>11</v>
      </c>
      <c r="E79" s="394">
        <v>12</v>
      </c>
      <c r="F79" s="394">
        <v>9</v>
      </c>
      <c r="G79" s="234">
        <f>AVERAGE(D79:F79)</f>
        <v>10.666666666666666</v>
      </c>
    </row>
    <row r="80" spans="2:7" x14ac:dyDescent="0.15">
      <c r="B80" s="405"/>
      <c r="C80" s="404" t="s">
        <v>553</v>
      </c>
      <c r="D80" s="394">
        <v>8</v>
      </c>
      <c r="E80" s="394">
        <v>11</v>
      </c>
      <c r="F80" s="394">
        <v>10</v>
      </c>
      <c r="G80" s="234">
        <f>AVERAGE(D80:F80)</f>
        <v>9.6666666666666661</v>
      </c>
    </row>
    <row r="81" spans="2:7" x14ac:dyDescent="0.15">
      <c r="B81" s="405"/>
      <c r="C81" s="404"/>
      <c r="D81" s="394"/>
      <c r="E81" s="394"/>
      <c r="F81" s="394"/>
      <c r="G81" s="234"/>
    </row>
    <row r="82" spans="2:7" x14ac:dyDescent="0.15">
      <c r="B82" s="405"/>
      <c r="C82" s="404" t="s">
        <v>554</v>
      </c>
      <c r="D82" s="394">
        <v>12</v>
      </c>
      <c r="E82" s="394">
        <v>11</v>
      </c>
      <c r="F82" s="394">
        <v>12</v>
      </c>
      <c r="G82" s="234">
        <f>AVERAGE(D82:F82)</f>
        <v>11.666666666666666</v>
      </c>
    </row>
    <row r="83" spans="2:7" x14ac:dyDescent="0.15">
      <c r="B83" s="405"/>
      <c r="C83" s="404" t="s">
        <v>555</v>
      </c>
      <c r="D83" s="394">
        <v>10</v>
      </c>
      <c r="E83" s="394">
        <v>10</v>
      </c>
      <c r="F83" s="394">
        <v>9</v>
      </c>
      <c r="G83" s="234">
        <f>AVERAGE(D83:F83)</f>
        <v>9.6666666666666661</v>
      </c>
    </row>
    <row r="84" spans="2:7" x14ac:dyDescent="0.15">
      <c r="B84" s="405"/>
      <c r="C84" s="404" t="s">
        <v>556</v>
      </c>
      <c r="D84" s="394">
        <v>10</v>
      </c>
      <c r="E84" s="394">
        <v>12</v>
      </c>
      <c r="F84" s="394">
        <v>9</v>
      </c>
      <c r="G84" s="234">
        <f>AVERAGE(D84:F84)</f>
        <v>10.333333333333334</v>
      </c>
    </row>
    <row r="85" spans="2:7" x14ac:dyDescent="0.15">
      <c r="B85" s="405"/>
      <c r="C85" s="404" t="s">
        <v>557</v>
      </c>
      <c r="D85" s="394">
        <v>14</v>
      </c>
      <c r="E85" s="394">
        <v>12</v>
      </c>
      <c r="F85" s="394">
        <v>9</v>
      </c>
      <c r="G85" s="234">
        <f>AVERAGE(D85:F85)</f>
        <v>11.666666666666666</v>
      </c>
    </row>
    <row r="86" spans="2:7" x14ac:dyDescent="0.15">
      <c r="B86" s="405"/>
      <c r="C86" s="404"/>
      <c r="D86" s="394"/>
      <c r="E86" s="394"/>
      <c r="F86" s="394"/>
      <c r="G86" s="234"/>
    </row>
    <row r="87" spans="2:7" x14ac:dyDescent="0.15">
      <c r="B87" s="405"/>
      <c r="C87" s="394" t="s">
        <v>636</v>
      </c>
      <c r="D87" s="394">
        <v>15</v>
      </c>
      <c r="E87" s="394">
        <v>14</v>
      </c>
      <c r="F87" s="394">
        <v>13</v>
      </c>
      <c r="G87" s="234">
        <f>AVERAGE(D87:F87)</f>
        <v>14</v>
      </c>
    </row>
    <row r="88" spans="2:7" x14ac:dyDescent="0.15">
      <c r="B88" s="405"/>
      <c r="C88" s="394" t="s">
        <v>637</v>
      </c>
      <c r="D88" s="394">
        <v>13</v>
      </c>
      <c r="E88" s="394">
        <v>13</v>
      </c>
      <c r="F88" s="394">
        <v>15</v>
      </c>
      <c r="G88" s="234">
        <f>AVERAGE(D88:F88)</f>
        <v>13.666666666666666</v>
      </c>
    </row>
    <row r="89" spans="2:7" x14ac:dyDescent="0.15">
      <c r="B89" s="405"/>
      <c r="C89" s="394" t="s">
        <v>638</v>
      </c>
      <c r="D89" s="394">
        <v>10</v>
      </c>
      <c r="E89" s="394">
        <v>10</v>
      </c>
      <c r="F89" s="394">
        <v>9</v>
      </c>
      <c r="G89" s="234">
        <f>AVERAGE(D89:F89)</f>
        <v>9.6666666666666661</v>
      </c>
    </row>
    <row r="90" spans="2:7" x14ac:dyDescent="0.15">
      <c r="B90" s="405"/>
      <c r="C90" s="394" t="s">
        <v>639</v>
      </c>
      <c r="D90" s="394">
        <v>10</v>
      </c>
      <c r="E90" s="394">
        <v>10</v>
      </c>
      <c r="F90" s="394">
        <v>11</v>
      </c>
      <c r="G90" s="234">
        <f>AVERAGE(D90:F90)</f>
        <v>10.333333333333334</v>
      </c>
    </row>
    <row r="91" spans="2:7" x14ac:dyDescent="0.15">
      <c r="B91" s="405"/>
      <c r="C91" s="394"/>
      <c r="D91" s="394"/>
      <c r="E91" s="394"/>
      <c r="F91" s="394"/>
      <c r="G91" s="234"/>
    </row>
    <row r="92" spans="2:7" x14ac:dyDescent="0.15">
      <c r="B92" s="405"/>
      <c r="C92" s="394" t="s">
        <v>640</v>
      </c>
      <c r="D92" s="394">
        <v>11</v>
      </c>
      <c r="E92" s="394">
        <v>12</v>
      </c>
      <c r="F92" s="394">
        <v>14</v>
      </c>
      <c r="G92" s="234">
        <f>AVERAGE(D92:F92)</f>
        <v>12.333333333333334</v>
      </c>
    </row>
    <row r="93" spans="2:7" x14ac:dyDescent="0.15">
      <c r="B93" s="405"/>
      <c r="C93" s="394" t="s">
        <v>641</v>
      </c>
      <c r="D93" s="394">
        <v>12</v>
      </c>
      <c r="E93" s="394">
        <v>10</v>
      </c>
      <c r="F93" s="394">
        <v>11</v>
      </c>
      <c r="G93" s="234">
        <f>AVERAGE(D93:F93)</f>
        <v>11</v>
      </c>
    </row>
    <row r="94" spans="2:7" x14ac:dyDescent="0.15">
      <c r="B94" s="405"/>
      <c r="C94" s="394" t="s">
        <v>642</v>
      </c>
      <c r="D94" s="394">
        <v>13</v>
      </c>
      <c r="E94" s="394">
        <v>12</v>
      </c>
      <c r="F94" s="394">
        <v>11</v>
      </c>
      <c r="G94" s="234">
        <f>AVERAGE(D94:F94)</f>
        <v>12</v>
      </c>
    </row>
    <row r="95" spans="2:7" x14ac:dyDescent="0.15">
      <c r="B95" s="405"/>
      <c r="C95" s="394" t="s">
        <v>643</v>
      </c>
      <c r="D95" s="394">
        <v>12</v>
      </c>
      <c r="E95" s="394">
        <v>12</v>
      </c>
      <c r="F95" s="394">
        <v>10</v>
      </c>
      <c r="G95" s="234">
        <f>AVERAGE(D95:F95)</f>
        <v>11.333333333333334</v>
      </c>
    </row>
    <row r="96" spans="2:7" x14ac:dyDescent="0.15">
      <c r="B96" s="405"/>
      <c r="C96" s="394"/>
      <c r="D96" s="394"/>
      <c r="E96" s="394"/>
      <c r="F96" s="394"/>
      <c r="G96" s="234"/>
    </row>
    <row r="97" spans="2:7" x14ac:dyDescent="0.15">
      <c r="B97" s="405"/>
      <c r="C97" s="404" t="s">
        <v>558</v>
      </c>
      <c r="D97" s="394">
        <v>20</v>
      </c>
      <c r="E97" s="394">
        <v>14</v>
      </c>
      <c r="F97" s="394">
        <v>13</v>
      </c>
      <c r="G97" s="234">
        <f>AVERAGE(D97:F97)</f>
        <v>15.666666666666666</v>
      </c>
    </row>
    <row r="98" spans="2:7" x14ac:dyDescent="0.15">
      <c r="B98" s="405"/>
      <c r="C98" s="404" t="s">
        <v>559</v>
      </c>
      <c r="D98" s="394">
        <v>16</v>
      </c>
      <c r="E98" s="394">
        <v>12</v>
      </c>
      <c r="F98" s="394">
        <v>15</v>
      </c>
      <c r="G98" s="234">
        <f>AVERAGE(D98:F98)</f>
        <v>14.333333333333334</v>
      </c>
    </row>
    <row r="99" spans="2:7" x14ac:dyDescent="0.15">
      <c r="B99" s="405"/>
      <c r="C99" s="404" t="s">
        <v>560</v>
      </c>
      <c r="D99" s="394">
        <v>12</v>
      </c>
      <c r="E99" s="394">
        <v>11</v>
      </c>
      <c r="F99" s="394">
        <v>11</v>
      </c>
      <c r="G99" s="234">
        <f>AVERAGE(D99:F99)</f>
        <v>11.333333333333334</v>
      </c>
    </row>
    <row r="100" spans="2:7" x14ac:dyDescent="0.15">
      <c r="B100" s="405"/>
      <c r="C100" s="404" t="s">
        <v>561</v>
      </c>
      <c r="D100" s="394">
        <v>11</v>
      </c>
      <c r="E100" s="394">
        <v>8</v>
      </c>
      <c r="F100" s="394">
        <v>13</v>
      </c>
      <c r="G100" s="234">
        <f>AVERAGE(D100:F100)</f>
        <v>10.666666666666666</v>
      </c>
    </row>
    <row r="101" spans="2:7" x14ac:dyDescent="0.15">
      <c r="B101" s="405"/>
      <c r="C101" s="404"/>
      <c r="D101" s="394"/>
      <c r="E101" s="394"/>
      <c r="F101" s="394"/>
      <c r="G101" s="234"/>
    </row>
    <row r="102" spans="2:7" x14ac:dyDescent="0.15">
      <c r="B102" s="405"/>
      <c r="C102" s="394" t="s">
        <v>644</v>
      </c>
      <c r="D102" s="394">
        <v>12</v>
      </c>
      <c r="E102" s="404">
        <v>12</v>
      </c>
      <c r="F102" s="394">
        <v>11</v>
      </c>
      <c r="G102" s="234">
        <f t="shared" ref="G102:G148" si="4">AVERAGE(D102:F102)</f>
        <v>11.666666666666666</v>
      </c>
    </row>
    <row r="103" spans="2:7" x14ac:dyDescent="0.15">
      <c r="B103" s="405"/>
      <c r="C103" s="394" t="s">
        <v>645</v>
      </c>
      <c r="D103" s="394">
        <v>9</v>
      </c>
      <c r="E103" s="404">
        <v>14</v>
      </c>
      <c r="F103" s="394">
        <v>8</v>
      </c>
      <c r="G103" s="234">
        <f t="shared" si="4"/>
        <v>10.333333333333334</v>
      </c>
    </row>
    <row r="104" spans="2:7" x14ac:dyDescent="0.15">
      <c r="B104" s="405"/>
      <c r="C104" s="394" t="s">
        <v>646</v>
      </c>
      <c r="D104" s="394">
        <v>12</v>
      </c>
      <c r="E104" s="404">
        <v>11</v>
      </c>
      <c r="F104" s="394">
        <v>13</v>
      </c>
      <c r="G104" s="234">
        <f t="shared" si="4"/>
        <v>12</v>
      </c>
    </row>
    <row r="105" spans="2:7" x14ac:dyDescent="0.15">
      <c r="B105" s="405"/>
      <c r="C105" s="394" t="s">
        <v>647</v>
      </c>
      <c r="D105" s="394">
        <v>11</v>
      </c>
      <c r="E105" s="394">
        <v>13</v>
      </c>
      <c r="F105" s="394">
        <v>10</v>
      </c>
      <c r="G105" s="234">
        <f t="shared" si="4"/>
        <v>11.333333333333334</v>
      </c>
    </row>
    <row r="106" spans="2:7" x14ac:dyDescent="0.15">
      <c r="B106" s="405"/>
      <c r="C106" s="394"/>
      <c r="D106" s="394"/>
      <c r="E106" s="394"/>
      <c r="F106" s="394"/>
      <c r="G106" s="234"/>
    </row>
    <row r="107" spans="2:7" x14ac:dyDescent="0.15">
      <c r="B107" s="405"/>
      <c r="C107" s="394" t="s">
        <v>648</v>
      </c>
      <c r="D107" s="394">
        <v>13</v>
      </c>
      <c r="E107" s="394">
        <v>12</v>
      </c>
      <c r="F107" s="394">
        <v>12</v>
      </c>
      <c r="G107" s="234">
        <f t="shared" si="4"/>
        <v>12.333333333333334</v>
      </c>
    </row>
    <row r="108" spans="2:7" x14ac:dyDescent="0.15">
      <c r="B108" s="405"/>
      <c r="C108" s="394" t="s">
        <v>649</v>
      </c>
      <c r="D108" s="394">
        <v>9</v>
      </c>
      <c r="E108" s="394">
        <v>9</v>
      </c>
      <c r="F108" s="394">
        <v>13</v>
      </c>
      <c r="G108" s="234">
        <f t="shared" si="4"/>
        <v>10.333333333333334</v>
      </c>
    </row>
    <row r="109" spans="2:7" x14ac:dyDescent="0.15">
      <c r="B109" s="405"/>
      <c r="C109" s="394" t="s">
        <v>650</v>
      </c>
      <c r="D109" s="394">
        <v>13</v>
      </c>
      <c r="E109" s="394">
        <v>12</v>
      </c>
      <c r="F109" s="394">
        <v>11</v>
      </c>
      <c r="G109" s="234">
        <f t="shared" si="4"/>
        <v>12</v>
      </c>
    </row>
    <row r="110" spans="2:7" ht="15" thickBot="1" x14ac:dyDescent="0.2">
      <c r="B110" s="406"/>
      <c r="C110" s="15" t="s">
        <v>651</v>
      </c>
      <c r="D110" s="15">
        <v>8</v>
      </c>
      <c r="E110" s="15">
        <v>15</v>
      </c>
      <c r="F110" s="15">
        <v>11</v>
      </c>
      <c r="G110" s="324">
        <f t="shared" si="4"/>
        <v>11.333333333333334</v>
      </c>
    </row>
    <row r="111" spans="2:7" x14ac:dyDescent="0.15">
      <c r="B111" s="407" t="s">
        <v>667</v>
      </c>
      <c r="C111" s="408" t="s">
        <v>562</v>
      </c>
      <c r="D111" s="5">
        <v>15</v>
      </c>
      <c r="E111" s="5">
        <v>11</v>
      </c>
      <c r="F111" s="5">
        <v>14</v>
      </c>
      <c r="G111" s="321">
        <f t="shared" si="4"/>
        <v>13.333333333333334</v>
      </c>
    </row>
    <row r="112" spans="2:7" ht="16" customHeight="1" x14ac:dyDescent="0.15">
      <c r="B112" s="405"/>
      <c r="C112" s="404" t="s">
        <v>563</v>
      </c>
      <c r="D112" s="394">
        <v>15</v>
      </c>
      <c r="E112" s="394">
        <v>15</v>
      </c>
      <c r="F112" s="394">
        <v>9</v>
      </c>
      <c r="G112" s="234">
        <f t="shared" si="4"/>
        <v>13</v>
      </c>
    </row>
    <row r="113" spans="2:7" ht="16" customHeight="1" x14ac:dyDescent="0.15">
      <c r="B113" s="405"/>
      <c r="C113" s="404" t="s">
        <v>564</v>
      </c>
      <c r="D113" s="394">
        <v>12</v>
      </c>
      <c r="E113" s="394">
        <v>13</v>
      </c>
      <c r="F113" s="394">
        <v>17</v>
      </c>
      <c r="G113" s="234">
        <f t="shared" si="4"/>
        <v>14</v>
      </c>
    </row>
    <row r="114" spans="2:7" ht="16" customHeight="1" x14ac:dyDescent="0.15">
      <c r="B114" s="405"/>
      <c r="C114" s="404" t="s">
        <v>565</v>
      </c>
      <c r="D114" s="394">
        <v>13</v>
      </c>
      <c r="E114" s="394">
        <v>18</v>
      </c>
      <c r="F114" s="394">
        <v>12</v>
      </c>
      <c r="G114" s="234">
        <f t="shared" si="4"/>
        <v>14.333333333333334</v>
      </c>
    </row>
    <row r="115" spans="2:7" ht="16" customHeight="1" x14ac:dyDescent="0.15">
      <c r="B115" s="405"/>
      <c r="C115" s="404"/>
      <c r="D115" s="394"/>
      <c r="E115" s="394"/>
      <c r="F115" s="394"/>
      <c r="G115" s="234"/>
    </row>
    <row r="116" spans="2:7" ht="16" customHeight="1" x14ac:dyDescent="0.15">
      <c r="B116" s="405"/>
      <c r="C116" s="404" t="s">
        <v>566</v>
      </c>
      <c r="D116" s="394">
        <v>18</v>
      </c>
      <c r="E116" s="394">
        <v>19</v>
      </c>
      <c r="F116" s="394">
        <v>15</v>
      </c>
      <c r="G116" s="234">
        <f t="shared" si="4"/>
        <v>17.333333333333332</v>
      </c>
    </row>
    <row r="117" spans="2:7" ht="16" customHeight="1" x14ac:dyDescent="0.15">
      <c r="B117" s="405"/>
      <c r="C117" s="404" t="s">
        <v>567</v>
      </c>
      <c r="D117" s="394">
        <v>17</v>
      </c>
      <c r="E117" s="394">
        <v>11</v>
      </c>
      <c r="F117" s="394">
        <v>15</v>
      </c>
      <c r="G117" s="234">
        <f t="shared" si="4"/>
        <v>14.333333333333334</v>
      </c>
    </row>
    <row r="118" spans="2:7" ht="16" customHeight="1" x14ac:dyDescent="0.15">
      <c r="B118" s="405"/>
      <c r="C118" s="404" t="s">
        <v>568</v>
      </c>
      <c r="D118" s="394">
        <v>14</v>
      </c>
      <c r="E118" s="394">
        <v>17</v>
      </c>
      <c r="F118" s="394">
        <v>11</v>
      </c>
      <c r="G118" s="234">
        <f t="shared" si="4"/>
        <v>14</v>
      </c>
    </row>
    <row r="119" spans="2:7" ht="16" customHeight="1" x14ac:dyDescent="0.15">
      <c r="B119" s="405"/>
      <c r="C119" s="404" t="s">
        <v>569</v>
      </c>
      <c r="D119" s="394">
        <v>9</v>
      </c>
      <c r="E119" s="394">
        <v>13</v>
      </c>
      <c r="F119" s="394">
        <v>11</v>
      </c>
      <c r="G119" s="234">
        <f t="shared" si="4"/>
        <v>11</v>
      </c>
    </row>
    <row r="120" spans="2:7" ht="16" customHeight="1" x14ac:dyDescent="0.15">
      <c r="B120" s="405"/>
      <c r="C120" s="404"/>
      <c r="D120" s="394"/>
      <c r="E120" s="394"/>
      <c r="F120" s="394"/>
      <c r="G120" s="234"/>
    </row>
    <row r="121" spans="2:7" ht="16" customHeight="1" x14ac:dyDescent="0.15">
      <c r="B121" s="405"/>
      <c r="C121" s="404" t="s">
        <v>570</v>
      </c>
      <c r="D121" s="394">
        <v>15</v>
      </c>
      <c r="E121" s="394">
        <v>14</v>
      </c>
      <c r="F121" s="394">
        <v>11</v>
      </c>
      <c r="G121" s="234">
        <f t="shared" si="4"/>
        <v>13.333333333333334</v>
      </c>
    </row>
    <row r="122" spans="2:7" ht="16" customHeight="1" x14ac:dyDescent="0.15">
      <c r="B122" s="405"/>
      <c r="C122" s="404" t="s">
        <v>571</v>
      </c>
      <c r="D122" s="394">
        <v>13</v>
      </c>
      <c r="E122" s="394">
        <v>15</v>
      </c>
      <c r="F122" s="394">
        <v>13</v>
      </c>
      <c r="G122" s="234">
        <f t="shared" si="4"/>
        <v>13.666666666666666</v>
      </c>
    </row>
    <row r="123" spans="2:7" ht="16" customHeight="1" x14ac:dyDescent="0.15">
      <c r="B123" s="405"/>
      <c r="C123" s="404" t="s">
        <v>572</v>
      </c>
      <c r="D123" s="394">
        <v>13</v>
      </c>
      <c r="E123" s="394">
        <v>16</v>
      </c>
      <c r="F123" s="394">
        <v>14</v>
      </c>
      <c r="G123" s="234">
        <f t="shared" si="4"/>
        <v>14.333333333333334</v>
      </c>
    </row>
    <row r="124" spans="2:7" ht="16" customHeight="1" x14ac:dyDescent="0.15">
      <c r="B124" s="405"/>
      <c r="C124" s="404" t="s">
        <v>573</v>
      </c>
      <c r="D124" s="394">
        <v>18</v>
      </c>
      <c r="E124" s="394">
        <v>13</v>
      </c>
      <c r="F124" s="394">
        <v>13</v>
      </c>
      <c r="G124" s="234">
        <f t="shared" si="4"/>
        <v>14.666666666666666</v>
      </c>
    </row>
    <row r="125" spans="2:7" ht="16" customHeight="1" x14ac:dyDescent="0.15">
      <c r="B125" s="405"/>
      <c r="C125" s="404"/>
      <c r="D125" s="394"/>
      <c r="E125" s="394"/>
      <c r="F125" s="394"/>
      <c r="G125" s="234"/>
    </row>
    <row r="126" spans="2:7" ht="16" customHeight="1" x14ac:dyDescent="0.15">
      <c r="B126" s="405"/>
      <c r="C126" s="404" t="s">
        <v>574</v>
      </c>
      <c r="D126" s="394">
        <v>13</v>
      </c>
      <c r="E126" s="394">
        <v>13</v>
      </c>
      <c r="F126" s="394">
        <v>16</v>
      </c>
      <c r="G126" s="234">
        <f t="shared" si="4"/>
        <v>14</v>
      </c>
    </row>
    <row r="127" spans="2:7" ht="16" customHeight="1" x14ac:dyDescent="0.15">
      <c r="B127" s="405"/>
      <c r="C127" s="404" t="s">
        <v>575</v>
      </c>
      <c r="D127" s="394">
        <v>15</v>
      </c>
      <c r="E127" s="394">
        <v>16</v>
      </c>
      <c r="F127" s="394">
        <v>17</v>
      </c>
      <c r="G127" s="234">
        <f t="shared" si="4"/>
        <v>16</v>
      </c>
    </row>
    <row r="128" spans="2:7" ht="16" customHeight="1" x14ac:dyDescent="0.15">
      <c r="B128" s="405"/>
      <c r="C128" s="404" t="s">
        <v>576</v>
      </c>
      <c r="D128" s="394">
        <v>13</v>
      </c>
      <c r="E128" s="394">
        <v>14</v>
      </c>
      <c r="F128" s="394">
        <v>15</v>
      </c>
      <c r="G128" s="234">
        <f t="shared" si="4"/>
        <v>14</v>
      </c>
    </row>
    <row r="129" spans="2:7" ht="17" customHeight="1" thickBot="1" x14ac:dyDescent="0.2">
      <c r="B129" s="406"/>
      <c r="C129" s="206" t="s">
        <v>577</v>
      </c>
      <c r="D129" s="15">
        <v>14</v>
      </c>
      <c r="E129" s="15">
        <v>12</v>
      </c>
      <c r="F129" s="15">
        <v>15</v>
      </c>
      <c r="G129" s="324">
        <f t="shared" si="4"/>
        <v>13.666666666666666</v>
      </c>
    </row>
    <row r="130" spans="2:7" x14ac:dyDescent="0.15">
      <c r="B130" s="407" t="s">
        <v>658</v>
      </c>
      <c r="C130" s="408" t="s">
        <v>578</v>
      </c>
      <c r="D130" s="408">
        <v>14</v>
      </c>
      <c r="E130" s="5">
        <v>14</v>
      </c>
      <c r="F130" s="5">
        <v>17</v>
      </c>
      <c r="G130" s="321">
        <f t="shared" si="4"/>
        <v>15</v>
      </c>
    </row>
    <row r="131" spans="2:7" ht="16" customHeight="1" x14ac:dyDescent="0.15">
      <c r="B131" s="405"/>
      <c r="C131" s="404" t="s">
        <v>579</v>
      </c>
      <c r="D131" s="394">
        <v>15</v>
      </c>
      <c r="E131" s="394">
        <v>13</v>
      </c>
      <c r="F131" s="394">
        <v>14</v>
      </c>
      <c r="G131" s="234">
        <f t="shared" si="4"/>
        <v>14</v>
      </c>
    </row>
    <row r="132" spans="2:7" ht="16" customHeight="1" x14ac:dyDescent="0.15">
      <c r="B132" s="405"/>
      <c r="C132" s="404" t="s">
        <v>580</v>
      </c>
      <c r="D132" s="394">
        <v>11</v>
      </c>
      <c r="E132" s="394">
        <v>15</v>
      </c>
      <c r="F132" s="394">
        <v>13</v>
      </c>
      <c r="G132" s="234">
        <f t="shared" si="4"/>
        <v>13</v>
      </c>
    </row>
    <row r="133" spans="2:7" ht="16" customHeight="1" x14ac:dyDescent="0.15">
      <c r="B133" s="405"/>
      <c r="C133" s="404" t="s">
        <v>581</v>
      </c>
      <c r="D133" s="394">
        <v>15</v>
      </c>
      <c r="E133" s="394">
        <v>17</v>
      </c>
      <c r="F133" s="394">
        <v>12</v>
      </c>
      <c r="G133" s="234">
        <f t="shared" si="4"/>
        <v>14.666666666666666</v>
      </c>
    </row>
    <row r="134" spans="2:7" ht="16" customHeight="1" x14ac:dyDescent="0.15">
      <c r="B134" s="405"/>
      <c r="C134" s="404"/>
      <c r="D134" s="394"/>
      <c r="E134" s="394"/>
      <c r="F134" s="394"/>
      <c r="G134" s="234"/>
    </row>
    <row r="135" spans="2:7" ht="16" customHeight="1" x14ac:dyDescent="0.15">
      <c r="B135" s="405"/>
      <c r="C135" s="404" t="s">
        <v>582</v>
      </c>
      <c r="D135" s="394">
        <v>15</v>
      </c>
      <c r="E135" s="394">
        <v>11</v>
      </c>
      <c r="F135" s="394">
        <v>16</v>
      </c>
      <c r="G135" s="234">
        <f t="shared" si="4"/>
        <v>14</v>
      </c>
    </row>
    <row r="136" spans="2:7" ht="16" customHeight="1" x14ac:dyDescent="0.15">
      <c r="B136" s="405"/>
      <c r="C136" s="404" t="s">
        <v>583</v>
      </c>
      <c r="D136" s="394">
        <v>14</v>
      </c>
      <c r="E136" s="394">
        <v>20</v>
      </c>
      <c r="F136" s="394">
        <v>13</v>
      </c>
      <c r="G136" s="234">
        <f t="shared" si="4"/>
        <v>15.666666666666666</v>
      </c>
    </row>
    <row r="137" spans="2:7" ht="16" customHeight="1" x14ac:dyDescent="0.15">
      <c r="B137" s="405"/>
      <c r="C137" s="404" t="s">
        <v>584</v>
      </c>
      <c r="D137" s="394">
        <v>17</v>
      </c>
      <c r="E137" s="394">
        <v>13</v>
      </c>
      <c r="F137" s="394">
        <v>17</v>
      </c>
      <c r="G137" s="234">
        <f>AVERAGE(D137:F137)</f>
        <v>15.666666666666666</v>
      </c>
    </row>
    <row r="138" spans="2:7" ht="16" customHeight="1" x14ac:dyDescent="0.15">
      <c r="B138" s="405"/>
      <c r="C138" s="404" t="s">
        <v>585</v>
      </c>
      <c r="D138" s="394">
        <v>14</v>
      </c>
      <c r="E138" s="394">
        <v>14</v>
      </c>
      <c r="F138" s="394">
        <v>15</v>
      </c>
      <c r="G138" s="234">
        <f t="shared" si="4"/>
        <v>14.333333333333334</v>
      </c>
    </row>
    <row r="139" spans="2:7" ht="16" customHeight="1" x14ac:dyDescent="0.15">
      <c r="B139" s="405"/>
      <c r="C139" s="404"/>
      <c r="D139" s="394"/>
      <c r="E139" s="394"/>
      <c r="F139" s="394"/>
      <c r="G139" s="234"/>
    </row>
    <row r="140" spans="2:7" ht="16" customHeight="1" x14ac:dyDescent="0.15">
      <c r="B140" s="405"/>
      <c r="C140" s="404" t="s">
        <v>586</v>
      </c>
      <c r="D140" s="394">
        <v>11</v>
      </c>
      <c r="E140" s="394">
        <v>11</v>
      </c>
      <c r="F140" s="394">
        <v>14</v>
      </c>
      <c r="G140" s="234">
        <f>AVERAGE(F140)</f>
        <v>14</v>
      </c>
    </row>
    <row r="141" spans="2:7" ht="16" customHeight="1" x14ac:dyDescent="0.15">
      <c r="B141" s="405"/>
      <c r="C141" s="404" t="s">
        <v>587</v>
      </c>
      <c r="D141" s="394">
        <v>15</v>
      </c>
      <c r="E141" s="394">
        <v>16</v>
      </c>
      <c r="F141" s="394">
        <v>15</v>
      </c>
      <c r="G141" s="234">
        <f t="shared" si="4"/>
        <v>15.333333333333334</v>
      </c>
    </row>
    <row r="142" spans="2:7" ht="16" customHeight="1" x14ac:dyDescent="0.15">
      <c r="B142" s="405"/>
      <c r="C142" s="404" t="s">
        <v>588</v>
      </c>
      <c r="D142" s="394">
        <v>15</v>
      </c>
      <c r="E142" s="394">
        <v>12</v>
      </c>
      <c r="F142" s="394">
        <v>13</v>
      </c>
      <c r="G142" s="234">
        <f t="shared" si="4"/>
        <v>13.333333333333334</v>
      </c>
    </row>
    <row r="143" spans="2:7" ht="16" customHeight="1" x14ac:dyDescent="0.15">
      <c r="B143" s="405"/>
      <c r="C143" s="404" t="s">
        <v>589</v>
      </c>
      <c r="D143" s="394">
        <v>12</v>
      </c>
      <c r="E143" s="394">
        <v>15</v>
      </c>
      <c r="F143" s="394">
        <v>13</v>
      </c>
      <c r="G143" s="234">
        <f t="shared" si="4"/>
        <v>13.333333333333334</v>
      </c>
    </row>
    <row r="144" spans="2:7" ht="16" customHeight="1" x14ac:dyDescent="0.15">
      <c r="B144" s="405"/>
      <c r="C144" s="404"/>
      <c r="D144" s="394"/>
      <c r="E144" s="394"/>
      <c r="F144" s="394"/>
      <c r="G144" s="234"/>
    </row>
    <row r="145" spans="2:7" ht="16" customHeight="1" x14ac:dyDescent="0.15">
      <c r="B145" s="405"/>
      <c r="C145" s="404" t="s">
        <v>590</v>
      </c>
      <c r="D145" s="394">
        <v>16</v>
      </c>
      <c r="E145" s="394">
        <v>14</v>
      </c>
      <c r="F145" s="394">
        <v>15</v>
      </c>
      <c r="G145" s="234">
        <f t="shared" si="4"/>
        <v>15</v>
      </c>
    </row>
    <row r="146" spans="2:7" ht="16" customHeight="1" x14ac:dyDescent="0.15">
      <c r="B146" s="405"/>
      <c r="C146" s="404" t="s">
        <v>591</v>
      </c>
      <c r="D146" s="394">
        <v>15</v>
      </c>
      <c r="E146" s="394">
        <v>17</v>
      </c>
      <c r="F146" s="394">
        <v>13</v>
      </c>
      <c r="G146" s="234">
        <f t="shared" si="4"/>
        <v>15</v>
      </c>
    </row>
    <row r="147" spans="2:7" ht="16" customHeight="1" x14ac:dyDescent="0.15">
      <c r="B147" s="405"/>
      <c r="C147" s="404" t="s">
        <v>592</v>
      </c>
      <c r="D147" s="394">
        <v>15</v>
      </c>
      <c r="E147" s="394">
        <v>17</v>
      </c>
      <c r="F147" s="394">
        <v>18</v>
      </c>
      <c r="G147" s="234">
        <f t="shared" si="4"/>
        <v>16.666666666666668</v>
      </c>
    </row>
    <row r="148" spans="2:7" ht="17" customHeight="1" thickBot="1" x14ac:dyDescent="0.2">
      <c r="B148" s="406"/>
      <c r="C148" s="206" t="s">
        <v>593</v>
      </c>
      <c r="D148" s="15">
        <v>14</v>
      </c>
      <c r="E148" s="15">
        <v>13</v>
      </c>
      <c r="F148" s="15">
        <v>16</v>
      </c>
      <c r="G148" s="324">
        <f t="shared" si="4"/>
        <v>14.333333333333334</v>
      </c>
    </row>
  </sheetData>
  <mergeCells count="10">
    <mergeCell ref="B130:B148"/>
    <mergeCell ref="B111:B129"/>
    <mergeCell ref="B72:B110"/>
    <mergeCell ref="B39:B71"/>
    <mergeCell ref="B21:B38"/>
    <mergeCell ref="B3:B20"/>
    <mergeCell ref="K2:N2"/>
    <mergeCell ref="O2:R2"/>
    <mergeCell ref="K8:N8"/>
    <mergeCell ref="O8:R8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6E5C-1B48-EE47-AC2A-15C346872611}">
  <dimension ref="B1:J27"/>
  <sheetViews>
    <sheetView workbookViewId="0">
      <selection activeCell="Q28" sqref="Q28"/>
    </sheetView>
  </sheetViews>
  <sheetFormatPr baseColWidth="10" defaultRowHeight="16" x14ac:dyDescent="0.2"/>
  <sheetData>
    <row r="1" spans="2:10" ht="17" thickBot="1" x14ac:dyDescent="0.25">
      <c r="B1" t="s">
        <v>678</v>
      </c>
    </row>
    <row r="2" spans="2:10" x14ac:dyDescent="0.2">
      <c r="B2" s="152" t="s">
        <v>669</v>
      </c>
      <c r="C2" s="147"/>
      <c r="D2" s="147"/>
      <c r="E2" s="147"/>
      <c r="F2" s="147"/>
      <c r="G2" s="147"/>
      <c r="H2" s="147"/>
      <c r="I2" s="147"/>
      <c r="J2" s="148"/>
    </row>
    <row r="3" spans="2:10" x14ac:dyDescent="0.2">
      <c r="B3" s="83"/>
      <c r="C3" s="378" t="s">
        <v>350</v>
      </c>
      <c r="D3" s="378" t="s">
        <v>49</v>
      </c>
      <c r="E3" s="378" t="s">
        <v>670</v>
      </c>
      <c r="F3" s="378" t="s">
        <v>671</v>
      </c>
      <c r="G3" s="378" t="s">
        <v>672</v>
      </c>
      <c r="H3" s="378" t="s">
        <v>673</v>
      </c>
      <c r="I3" s="378" t="s">
        <v>674</v>
      </c>
      <c r="J3" s="86" t="s">
        <v>675</v>
      </c>
    </row>
    <row r="4" spans="2:10" x14ac:dyDescent="0.2">
      <c r="B4" s="83">
        <v>0</v>
      </c>
      <c r="C4" s="378">
        <v>1256</v>
      </c>
      <c r="D4" s="378" t="s">
        <v>13</v>
      </c>
      <c r="E4" s="378" t="s">
        <v>207</v>
      </c>
      <c r="F4" s="378" t="s">
        <v>676</v>
      </c>
      <c r="G4" s="378">
        <v>188.94200000000001</v>
      </c>
      <c r="H4" s="378">
        <v>61990.469806795401</v>
      </c>
      <c r="I4" s="378">
        <v>0.45181138467400001</v>
      </c>
      <c r="J4" s="86">
        <v>28008</v>
      </c>
    </row>
    <row r="5" spans="2:10" x14ac:dyDescent="0.2">
      <c r="B5" s="83">
        <v>1</v>
      </c>
      <c r="C5" s="378">
        <v>1257</v>
      </c>
      <c r="D5" s="378" t="s">
        <v>13</v>
      </c>
      <c r="E5" s="378" t="s">
        <v>1</v>
      </c>
      <c r="F5" s="378" t="s">
        <v>677</v>
      </c>
      <c r="G5" s="378">
        <v>171.36600000000001</v>
      </c>
      <c r="H5" s="378">
        <v>66582.303810253798</v>
      </c>
      <c r="I5" s="378">
        <v>0.43158614760300001</v>
      </c>
      <c r="J5" s="86">
        <v>28736</v>
      </c>
    </row>
    <row r="6" spans="2:10" x14ac:dyDescent="0.2">
      <c r="B6" s="83">
        <v>2</v>
      </c>
      <c r="C6" s="378">
        <v>1290</v>
      </c>
      <c r="D6" s="378" t="s">
        <v>13</v>
      </c>
      <c r="E6" s="378" t="s">
        <v>207</v>
      </c>
      <c r="F6" s="378" t="s">
        <v>676</v>
      </c>
      <c r="G6" s="378">
        <v>118.63800000000001</v>
      </c>
      <c r="H6" s="378">
        <v>64596.866493206799</v>
      </c>
      <c r="I6" s="378">
        <v>0.44720435476600001</v>
      </c>
      <c r="J6" s="86">
        <v>28888</v>
      </c>
    </row>
    <row r="7" spans="2:10" x14ac:dyDescent="0.2">
      <c r="B7" s="83">
        <v>3</v>
      </c>
      <c r="C7" s="378">
        <v>1291</v>
      </c>
      <c r="D7" s="378" t="s">
        <v>13</v>
      </c>
      <c r="E7" s="378" t="s">
        <v>1</v>
      </c>
      <c r="F7" s="378" t="s">
        <v>677</v>
      </c>
      <c r="G7" s="378">
        <v>188.94200000000001</v>
      </c>
      <c r="H7" s="378">
        <v>71112.936227984406</v>
      </c>
      <c r="I7" s="378">
        <v>0.43519508041100002</v>
      </c>
      <c r="J7" s="86">
        <v>30948</v>
      </c>
    </row>
    <row r="8" spans="2:10" x14ac:dyDescent="0.2">
      <c r="B8" s="83">
        <v>4</v>
      </c>
      <c r="C8" s="378">
        <v>1302</v>
      </c>
      <c r="D8" s="378" t="s">
        <v>13</v>
      </c>
      <c r="E8" s="378" t="s">
        <v>1</v>
      </c>
      <c r="F8" s="378" t="s">
        <v>677</v>
      </c>
      <c r="G8" s="378">
        <v>184.548</v>
      </c>
      <c r="H8" s="378">
        <v>62790.807560324298</v>
      </c>
      <c r="I8" s="378">
        <v>0.40443818110800001</v>
      </c>
      <c r="J8" s="86">
        <v>25395</v>
      </c>
    </row>
    <row r="9" spans="2:10" x14ac:dyDescent="0.2">
      <c r="B9" s="83">
        <v>5</v>
      </c>
      <c r="C9" s="378">
        <v>1305</v>
      </c>
      <c r="D9" s="378" t="s">
        <v>13</v>
      </c>
      <c r="E9" s="378" t="s">
        <v>207</v>
      </c>
      <c r="F9" s="378" t="s">
        <v>676</v>
      </c>
      <c r="G9" s="378">
        <v>197.73</v>
      </c>
      <c r="H9" s="378">
        <v>62789.629033690799</v>
      </c>
      <c r="I9" s="378">
        <v>0.39418930133699998</v>
      </c>
      <c r="J9" s="86">
        <v>24751</v>
      </c>
    </row>
    <row r="10" spans="2:10" x14ac:dyDescent="0.2">
      <c r="B10" s="83">
        <v>6</v>
      </c>
      <c r="C10" s="378">
        <v>1354</v>
      </c>
      <c r="D10" s="378" t="s">
        <v>0</v>
      </c>
      <c r="E10" s="378" t="s">
        <v>207</v>
      </c>
      <c r="F10" s="378" t="s">
        <v>659</v>
      </c>
      <c r="G10" s="378">
        <v>118.63800000000001</v>
      </c>
      <c r="H10" s="378">
        <v>61971.905534509599</v>
      </c>
      <c r="I10" s="378">
        <v>0.44299105801600003</v>
      </c>
      <c r="J10" s="86">
        <v>27453</v>
      </c>
    </row>
    <row r="11" spans="2:10" x14ac:dyDescent="0.2">
      <c r="B11" s="83">
        <v>7</v>
      </c>
      <c r="C11" s="378">
        <v>1357</v>
      </c>
      <c r="D11" s="378" t="s">
        <v>0</v>
      </c>
      <c r="E11" s="378" t="s">
        <v>1</v>
      </c>
      <c r="F11" s="378" t="s">
        <v>658</v>
      </c>
      <c r="G11" s="378">
        <v>188.94200000000001</v>
      </c>
      <c r="H11" s="378">
        <v>61973.374891381201</v>
      </c>
      <c r="I11" s="378">
        <v>0.46129487138800002</v>
      </c>
      <c r="J11" s="86">
        <v>28588</v>
      </c>
    </row>
    <row r="12" spans="2:10" x14ac:dyDescent="0.2">
      <c r="B12" s="83">
        <v>8</v>
      </c>
      <c r="C12" s="378">
        <v>1359</v>
      </c>
      <c r="D12" s="378" t="s">
        <v>0</v>
      </c>
      <c r="E12" s="378" t="s">
        <v>1</v>
      </c>
      <c r="F12" s="378" t="s">
        <v>658</v>
      </c>
      <c r="G12" s="378">
        <v>184.548</v>
      </c>
      <c r="H12" s="378">
        <v>71619.443739831098</v>
      </c>
      <c r="I12" s="378">
        <v>0.46832254271399998</v>
      </c>
      <c r="J12" s="86">
        <v>33541</v>
      </c>
    </row>
    <row r="13" spans="2:10" x14ac:dyDescent="0.2">
      <c r="B13" s="83">
        <v>9</v>
      </c>
      <c r="C13" s="378">
        <v>1361</v>
      </c>
      <c r="D13" s="378" t="s">
        <v>0</v>
      </c>
      <c r="E13" s="378" t="s">
        <v>1</v>
      </c>
      <c r="F13" s="378" t="s">
        <v>658</v>
      </c>
      <c r="G13" s="378">
        <v>254.852</v>
      </c>
      <c r="H13" s="378">
        <v>58305.884768866599</v>
      </c>
      <c r="I13" s="378">
        <v>0.55448948469199999</v>
      </c>
      <c r="J13" s="86">
        <v>32330</v>
      </c>
    </row>
    <row r="14" spans="2:10" x14ac:dyDescent="0.2">
      <c r="B14" s="83">
        <v>10</v>
      </c>
      <c r="C14" s="378">
        <v>1362</v>
      </c>
      <c r="D14" s="378" t="s">
        <v>0</v>
      </c>
      <c r="E14" s="378" t="s">
        <v>1</v>
      </c>
      <c r="F14" s="378" t="s">
        <v>658</v>
      </c>
      <c r="G14" s="378">
        <v>228.488</v>
      </c>
      <c r="H14" s="378">
        <v>64976.071953199003</v>
      </c>
      <c r="I14" s="378">
        <v>0.52573199599700005</v>
      </c>
      <c r="J14" s="86">
        <v>34160</v>
      </c>
    </row>
    <row r="15" spans="2:10" x14ac:dyDescent="0.2">
      <c r="B15" s="83">
        <v>11</v>
      </c>
      <c r="C15" s="378">
        <v>1367</v>
      </c>
      <c r="D15" s="378" t="s">
        <v>0</v>
      </c>
      <c r="E15" s="378" t="s">
        <v>207</v>
      </c>
      <c r="F15" s="378" t="s">
        <v>659</v>
      </c>
      <c r="G15" s="378">
        <v>123.032</v>
      </c>
      <c r="H15" s="378">
        <v>64298.609589100299</v>
      </c>
      <c r="I15" s="378">
        <v>0.50354121507299998</v>
      </c>
      <c r="J15" s="86">
        <v>32377</v>
      </c>
    </row>
    <row r="16" spans="2:10" x14ac:dyDescent="0.2">
      <c r="B16" s="83">
        <v>12</v>
      </c>
      <c r="C16" s="378">
        <v>1369</v>
      </c>
      <c r="D16" s="378" t="s">
        <v>0</v>
      </c>
      <c r="E16" s="378" t="s">
        <v>207</v>
      </c>
      <c r="F16" s="378" t="s">
        <v>659</v>
      </c>
      <c r="G16" s="378">
        <v>175.76</v>
      </c>
      <c r="H16" s="378">
        <v>61988.514141331201</v>
      </c>
      <c r="I16" s="378">
        <v>0.51746683146600003</v>
      </c>
      <c r="J16" s="86">
        <v>32077</v>
      </c>
    </row>
    <row r="17" spans="2:10" x14ac:dyDescent="0.2">
      <c r="B17" s="83">
        <v>13</v>
      </c>
      <c r="C17" s="378">
        <v>1374</v>
      </c>
      <c r="D17" s="378" t="s">
        <v>0</v>
      </c>
      <c r="E17" s="378" t="s">
        <v>207</v>
      </c>
      <c r="F17" s="378" t="s">
        <v>659</v>
      </c>
      <c r="G17" s="378">
        <v>149.39599999999999</v>
      </c>
      <c r="H17" s="378">
        <v>64184.457959799103</v>
      </c>
      <c r="I17" s="378">
        <v>0.42226733482700002</v>
      </c>
      <c r="J17" s="86">
        <v>27103</v>
      </c>
    </row>
    <row r="18" spans="2:10" x14ac:dyDescent="0.2">
      <c r="B18" s="83">
        <v>14</v>
      </c>
      <c r="C18" s="378">
        <v>1408</v>
      </c>
      <c r="D18" s="378" t="s">
        <v>13</v>
      </c>
      <c r="E18" s="378" t="s">
        <v>207</v>
      </c>
      <c r="F18" s="378" t="s">
        <v>676</v>
      </c>
      <c r="G18" s="378">
        <v>131.82</v>
      </c>
      <c r="H18" s="378">
        <v>62232.026734845298</v>
      </c>
      <c r="I18" s="378">
        <v>0.45142351091499999</v>
      </c>
      <c r="J18" s="86">
        <v>28093</v>
      </c>
    </row>
    <row r="19" spans="2:10" x14ac:dyDescent="0.2">
      <c r="B19" s="83">
        <v>15</v>
      </c>
      <c r="C19" s="378">
        <v>1409</v>
      </c>
      <c r="D19" s="378" t="s">
        <v>13</v>
      </c>
      <c r="E19" s="378" t="s">
        <v>1</v>
      </c>
      <c r="F19" s="378" t="s">
        <v>677</v>
      </c>
      <c r="G19" s="378">
        <v>127.426</v>
      </c>
      <c r="H19" s="378">
        <v>62337.063884613701</v>
      </c>
      <c r="I19" s="378">
        <v>0.43643377317799997</v>
      </c>
      <c r="J19" s="86">
        <v>27206</v>
      </c>
    </row>
    <row r="20" spans="2:10" x14ac:dyDescent="0.2">
      <c r="B20" s="83">
        <v>16</v>
      </c>
      <c r="C20" s="378">
        <v>3802</v>
      </c>
      <c r="D20" s="378" t="s">
        <v>423</v>
      </c>
      <c r="E20" s="378" t="s">
        <v>1</v>
      </c>
      <c r="F20" s="378" t="s">
        <v>654</v>
      </c>
      <c r="G20" s="378">
        <v>122.88</v>
      </c>
      <c r="H20" s="378">
        <v>52755.169126776796</v>
      </c>
      <c r="I20" s="378">
        <v>0.478455484416</v>
      </c>
      <c r="J20" s="86">
        <v>25241</v>
      </c>
    </row>
    <row r="21" spans="2:10" x14ac:dyDescent="0.2">
      <c r="B21" s="83">
        <v>17</v>
      </c>
      <c r="C21" s="378">
        <v>3803</v>
      </c>
      <c r="D21" s="378" t="s">
        <v>423</v>
      </c>
      <c r="E21" s="378" t="s">
        <v>1</v>
      </c>
      <c r="F21" s="378" t="s">
        <v>654</v>
      </c>
      <c r="G21" s="378">
        <v>106.496</v>
      </c>
      <c r="H21" s="378">
        <v>53592.668718935602</v>
      </c>
      <c r="I21" s="378">
        <v>0.45024815103999999</v>
      </c>
      <c r="J21" s="86">
        <v>24130</v>
      </c>
    </row>
    <row r="22" spans="2:10" x14ac:dyDescent="0.2">
      <c r="B22" s="83">
        <v>18</v>
      </c>
      <c r="C22" s="378">
        <v>3811</v>
      </c>
      <c r="D22" s="378" t="s">
        <v>423</v>
      </c>
      <c r="E22" s="378" t="s">
        <v>207</v>
      </c>
      <c r="F22" s="378" t="s">
        <v>655</v>
      </c>
      <c r="G22" s="378">
        <v>155.648</v>
      </c>
      <c r="H22" s="378">
        <v>56353.076290758698</v>
      </c>
      <c r="I22" s="378">
        <v>0.52098309324799996</v>
      </c>
      <c r="J22" s="86">
        <v>29359</v>
      </c>
    </row>
    <row r="23" spans="2:10" x14ac:dyDescent="0.2">
      <c r="B23" s="83">
        <v>19</v>
      </c>
      <c r="C23" s="378">
        <v>3812</v>
      </c>
      <c r="D23" s="378" t="s">
        <v>423</v>
      </c>
      <c r="E23" s="378" t="s">
        <v>207</v>
      </c>
      <c r="F23" s="378" t="s">
        <v>655</v>
      </c>
      <c r="G23" s="378">
        <v>196.608</v>
      </c>
      <c r="H23" s="378">
        <v>52315.669366449802</v>
      </c>
      <c r="I23" s="378">
        <v>0.46687732940799997</v>
      </c>
      <c r="J23" s="86">
        <v>24425</v>
      </c>
    </row>
    <row r="24" spans="2:10" x14ac:dyDescent="0.2">
      <c r="B24" s="83">
        <v>20</v>
      </c>
      <c r="C24" s="378">
        <v>3813</v>
      </c>
      <c r="D24" s="378" t="s">
        <v>423</v>
      </c>
      <c r="E24" s="378" t="s">
        <v>1</v>
      </c>
      <c r="F24" s="378" t="s">
        <v>654</v>
      </c>
      <c r="G24" s="378">
        <v>122.88</v>
      </c>
      <c r="H24" s="378">
        <v>53927.702485357702</v>
      </c>
      <c r="I24" s="378">
        <v>0.49879744102399998</v>
      </c>
      <c r="J24" s="86">
        <v>26899</v>
      </c>
    </row>
    <row r="25" spans="2:10" x14ac:dyDescent="0.2">
      <c r="B25" s="83">
        <v>21</v>
      </c>
      <c r="C25" s="378">
        <v>3814</v>
      </c>
      <c r="D25" s="378" t="s">
        <v>423</v>
      </c>
      <c r="E25" s="378" t="s">
        <v>207</v>
      </c>
      <c r="F25" s="378" t="s">
        <v>655</v>
      </c>
      <c r="G25" s="378">
        <v>114.688</v>
      </c>
      <c r="H25" s="378">
        <v>40468.194359075103</v>
      </c>
      <c r="I25" s="378">
        <v>0.45971905331200003</v>
      </c>
      <c r="J25" s="86">
        <v>18604</v>
      </c>
    </row>
    <row r="26" spans="2:10" x14ac:dyDescent="0.2">
      <c r="B26" s="83">
        <v>22</v>
      </c>
      <c r="C26" s="378">
        <v>3815</v>
      </c>
      <c r="D26" s="378" t="s">
        <v>423</v>
      </c>
      <c r="E26" s="378" t="s">
        <v>1</v>
      </c>
      <c r="F26" s="378" t="s">
        <v>654</v>
      </c>
      <c r="G26" s="378">
        <v>106.496</v>
      </c>
      <c r="H26" s="378">
        <v>49723.240044077203</v>
      </c>
      <c r="I26" s="378">
        <v>0.48178678579200002</v>
      </c>
      <c r="J26" s="86">
        <v>23956</v>
      </c>
    </row>
    <row r="27" spans="2:10" ht="17" thickBot="1" x14ac:dyDescent="0.25">
      <c r="B27" s="89">
        <v>23</v>
      </c>
      <c r="C27" s="90">
        <v>3901</v>
      </c>
      <c r="D27" s="90" t="s">
        <v>423</v>
      </c>
      <c r="E27" s="90" t="s">
        <v>207</v>
      </c>
      <c r="F27" s="90" t="s">
        <v>655</v>
      </c>
      <c r="G27" s="90">
        <v>139.26400000000001</v>
      </c>
      <c r="H27" s="90">
        <v>50971.370989952702</v>
      </c>
      <c r="I27" s="90">
        <v>0.45776677273600003</v>
      </c>
      <c r="J27" s="93">
        <v>23333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89689A-9DFA-FF4C-B5BB-698E1B3A76C4}">
  <dimension ref="B2:J54"/>
  <sheetViews>
    <sheetView workbookViewId="0">
      <selection activeCell="S33" sqref="S33"/>
    </sheetView>
  </sheetViews>
  <sheetFormatPr baseColWidth="10" defaultRowHeight="16" x14ac:dyDescent="0.2"/>
  <sheetData>
    <row r="2" spans="2:7" ht="17" thickBot="1" x14ac:dyDescent="0.25">
      <c r="B2" t="s">
        <v>684</v>
      </c>
    </row>
    <row r="3" spans="2:7" ht="17" thickBot="1" x14ac:dyDescent="0.25">
      <c r="B3" s="419"/>
      <c r="C3" s="421" t="s">
        <v>405</v>
      </c>
      <c r="D3" s="420" t="s">
        <v>679</v>
      </c>
      <c r="E3" s="421" t="s">
        <v>680</v>
      </c>
      <c r="F3" s="344" t="s">
        <v>681</v>
      </c>
      <c r="G3" s="421" t="s">
        <v>682</v>
      </c>
    </row>
    <row r="4" spans="2:7" x14ac:dyDescent="0.2">
      <c r="B4" s="302">
        <v>0</v>
      </c>
      <c r="C4" s="328">
        <v>1256</v>
      </c>
      <c r="D4" s="416" t="s">
        <v>428</v>
      </c>
      <c r="E4" s="328" t="s">
        <v>207</v>
      </c>
      <c r="F4" s="417">
        <v>115.6423762423112</v>
      </c>
      <c r="G4" s="328" t="s">
        <v>657</v>
      </c>
    </row>
    <row r="5" spans="2:7" x14ac:dyDescent="0.2">
      <c r="B5" s="302">
        <v>1</v>
      </c>
      <c r="C5" s="328">
        <v>1257</v>
      </c>
      <c r="D5" s="416" t="s">
        <v>428</v>
      </c>
      <c r="E5" s="328" t="s">
        <v>1</v>
      </c>
      <c r="F5" s="417">
        <v>156.49918944415481</v>
      </c>
      <c r="G5" s="328" t="s">
        <v>656</v>
      </c>
    </row>
    <row r="6" spans="2:7" x14ac:dyDescent="0.2">
      <c r="B6" s="302">
        <v>2</v>
      </c>
      <c r="C6" s="328">
        <v>1290</v>
      </c>
      <c r="D6" s="416" t="s">
        <v>428</v>
      </c>
      <c r="E6" s="328" t="s">
        <v>207</v>
      </c>
      <c r="F6" s="417">
        <v>146.82002310169921</v>
      </c>
      <c r="G6" s="328" t="s">
        <v>657</v>
      </c>
    </row>
    <row r="7" spans="2:7" x14ac:dyDescent="0.2">
      <c r="B7" s="302">
        <v>3</v>
      </c>
      <c r="C7" s="328">
        <v>1291</v>
      </c>
      <c r="D7" s="416" t="s">
        <v>428</v>
      </c>
      <c r="E7" s="328" t="s">
        <v>1</v>
      </c>
      <c r="F7" s="417">
        <v>161.1721704370843</v>
      </c>
      <c r="G7" s="328" t="s">
        <v>656</v>
      </c>
    </row>
    <row r="8" spans="2:7" x14ac:dyDescent="0.2">
      <c r="B8" s="302">
        <v>4</v>
      </c>
      <c r="C8" s="328">
        <v>1302</v>
      </c>
      <c r="D8" s="416" t="s">
        <v>428</v>
      </c>
      <c r="E8" s="328" t="s">
        <v>1</v>
      </c>
      <c r="F8" s="417">
        <v>129.36301847581981</v>
      </c>
      <c r="G8" s="328" t="s">
        <v>656</v>
      </c>
    </row>
    <row r="9" spans="2:7" x14ac:dyDescent="0.2">
      <c r="B9" s="302">
        <v>5</v>
      </c>
      <c r="C9" s="328">
        <v>1305</v>
      </c>
      <c r="D9" s="416" t="s">
        <v>428</v>
      </c>
      <c r="E9" s="328" t="s">
        <v>207</v>
      </c>
      <c r="F9" s="417">
        <v>131.8627898815397</v>
      </c>
      <c r="G9" s="328" t="s">
        <v>657</v>
      </c>
    </row>
    <row r="10" spans="2:7" x14ac:dyDescent="0.2">
      <c r="B10" s="302">
        <v>6</v>
      </c>
      <c r="C10" s="328">
        <v>1354</v>
      </c>
      <c r="D10" s="416" t="s">
        <v>0</v>
      </c>
      <c r="E10" s="328" t="s">
        <v>207</v>
      </c>
      <c r="F10" s="417">
        <v>104.95585860734219</v>
      </c>
      <c r="G10" s="328" t="s">
        <v>659</v>
      </c>
    </row>
    <row r="11" spans="2:7" x14ac:dyDescent="0.2">
      <c r="B11" s="302">
        <v>7</v>
      </c>
      <c r="C11" s="328">
        <v>1357</v>
      </c>
      <c r="D11" s="416" t="s">
        <v>0</v>
      </c>
      <c r="E11" s="328" t="s">
        <v>1</v>
      </c>
      <c r="F11" s="417">
        <v>159.21692596493941</v>
      </c>
      <c r="G11" s="328" t="s">
        <v>658</v>
      </c>
    </row>
    <row r="12" spans="2:7" x14ac:dyDescent="0.2">
      <c r="B12" s="302">
        <v>8</v>
      </c>
      <c r="C12" s="328">
        <v>1359</v>
      </c>
      <c r="D12" s="416" t="s">
        <v>0</v>
      </c>
      <c r="E12" s="328" t="s">
        <v>1</v>
      </c>
      <c r="F12" s="417">
        <v>170.40365800155351</v>
      </c>
      <c r="G12" s="328" t="s">
        <v>658</v>
      </c>
    </row>
    <row r="13" spans="2:7" x14ac:dyDescent="0.2">
      <c r="B13" s="302">
        <v>9</v>
      </c>
      <c r="C13" s="328">
        <v>1361</v>
      </c>
      <c r="D13" s="416" t="s">
        <v>0</v>
      </c>
      <c r="E13" s="328" t="s">
        <v>1</v>
      </c>
      <c r="F13" s="417">
        <v>142.59531218293549</v>
      </c>
      <c r="G13" s="328" t="s">
        <v>658</v>
      </c>
    </row>
    <row r="14" spans="2:7" x14ac:dyDescent="0.2">
      <c r="B14" s="302">
        <v>10</v>
      </c>
      <c r="C14" s="328">
        <v>1362</v>
      </c>
      <c r="D14" s="416" t="s">
        <v>0</v>
      </c>
      <c r="E14" s="328" t="s">
        <v>1</v>
      </c>
      <c r="F14" s="417">
        <v>162.56510678007811</v>
      </c>
      <c r="G14" s="328" t="s">
        <v>658</v>
      </c>
    </row>
    <row r="15" spans="2:7" x14ac:dyDescent="0.2">
      <c r="B15" s="302">
        <v>11</v>
      </c>
      <c r="C15" s="328">
        <v>1367</v>
      </c>
      <c r="D15" s="416" t="s">
        <v>0</v>
      </c>
      <c r="E15" s="328" t="s">
        <v>207</v>
      </c>
      <c r="F15" s="417">
        <v>105.3707545447278</v>
      </c>
      <c r="G15" s="328" t="s">
        <v>659</v>
      </c>
    </row>
    <row r="16" spans="2:7" x14ac:dyDescent="0.2">
      <c r="B16" s="302">
        <v>12</v>
      </c>
      <c r="C16" s="328">
        <v>1369</v>
      </c>
      <c r="D16" s="416" t="s">
        <v>0</v>
      </c>
      <c r="E16" s="328" t="s">
        <v>207</v>
      </c>
      <c r="F16" s="417">
        <v>153.33454100753929</v>
      </c>
      <c r="G16" s="328" t="s">
        <v>659</v>
      </c>
    </row>
    <row r="17" spans="2:10" x14ac:dyDescent="0.2">
      <c r="B17" s="302">
        <v>13</v>
      </c>
      <c r="C17" s="328">
        <v>1374</v>
      </c>
      <c r="D17" s="416" t="s">
        <v>0</v>
      </c>
      <c r="E17" s="328" t="s">
        <v>207</v>
      </c>
      <c r="F17" s="417">
        <v>113.15027221383841</v>
      </c>
      <c r="G17" s="328" t="s">
        <v>659</v>
      </c>
    </row>
    <row r="18" spans="2:10" x14ac:dyDescent="0.2">
      <c r="B18" s="302">
        <v>14</v>
      </c>
      <c r="C18" s="328">
        <v>1408</v>
      </c>
      <c r="D18" s="416" t="s">
        <v>428</v>
      </c>
      <c r="E18" s="328" t="s">
        <v>207</v>
      </c>
      <c r="F18" s="417">
        <v>151.21785654908209</v>
      </c>
      <c r="G18" s="328" t="s">
        <v>657</v>
      </c>
    </row>
    <row r="19" spans="2:10" x14ac:dyDescent="0.2">
      <c r="B19" s="302">
        <v>15</v>
      </c>
      <c r="C19" s="328">
        <v>1409</v>
      </c>
      <c r="D19" s="416" t="s">
        <v>428</v>
      </c>
      <c r="E19" s="328" t="s">
        <v>1</v>
      </c>
      <c r="F19" s="417">
        <v>135.31017741922179</v>
      </c>
      <c r="G19" s="328" t="s">
        <v>656</v>
      </c>
    </row>
    <row r="20" spans="2:10" x14ac:dyDescent="0.2">
      <c r="B20" s="302">
        <v>0</v>
      </c>
      <c r="C20" s="328">
        <v>3802</v>
      </c>
      <c r="D20" s="416" t="s">
        <v>423</v>
      </c>
      <c r="E20" s="328" t="s">
        <v>1</v>
      </c>
      <c r="F20" s="417">
        <v>122.0916087078914</v>
      </c>
      <c r="G20" s="328" t="s">
        <v>654</v>
      </c>
    </row>
    <row r="21" spans="2:10" x14ac:dyDescent="0.2">
      <c r="B21" s="302">
        <v>1</v>
      </c>
      <c r="C21" s="328">
        <v>3803</v>
      </c>
      <c r="D21" s="416" t="s">
        <v>423</v>
      </c>
      <c r="E21" s="328" t="s">
        <v>1</v>
      </c>
      <c r="F21" s="417">
        <v>106.7929205935729</v>
      </c>
      <c r="G21" s="328" t="s">
        <v>654</v>
      </c>
    </row>
    <row r="22" spans="2:10" x14ac:dyDescent="0.2">
      <c r="B22" s="302">
        <v>2</v>
      </c>
      <c r="C22" s="328">
        <v>3811</v>
      </c>
      <c r="D22" s="416" t="s">
        <v>423</v>
      </c>
      <c r="E22" s="328" t="s">
        <v>207</v>
      </c>
      <c r="F22" s="417">
        <v>127.7440258132537</v>
      </c>
      <c r="G22" s="328" t="s">
        <v>655</v>
      </c>
    </row>
    <row r="23" spans="2:10" x14ac:dyDescent="0.2">
      <c r="B23" s="302">
        <v>3</v>
      </c>
      <c r="C23" s="328">
        <v>3812</v>
      </c>
      <c r="D23" s="416" t="s">
        <v>423</v>
      </c>
      <c r="E23" s="328" t="s">
        <v>207</v>
      </c>
      <c r="F23" s="417">
        <v>90.612541476284093</v>
      </c>
      <c r="G23" s="328" t="s">
        <v>655</v>
      </c>
    </row>
    <row r="24" spans="2:10" x14ac:dyDescent="0.2">
      <c r="B24" s="302">
        <v>4</v>
      </c>
      <c r="C24" s="328">
        <v>3813</v>
      </c>
      <c r="D24" s="416" t="s">
        <v>423</v>
      </c>
      <c r="E24" s="328" t="s">
        <v>1</v>
      </c>
      <c r="F24" s="417">
        <v>150.76810287133151</v>
      </c>
      <c r="G24" s="328" t="s">
        <v>654</v>
      </c>
    </row>
    <row r="25" spans="2:10" x14ac:dyDescent="0.2">
      <c r="B25" s="302">
        <v>5</v>
      </c>
      <c r="C25" s="328">
        <v>3814</v>
      </c>
      <c r="D25" s="416" t="s">
        <v>423</v>
      </c>
      <c r="E25" s="328" t="s">
        <v>207</v>
      </c>
      <c r="F25" s="417">
        <v>112.75249779571369</v>
      </c>
      <c r="G25" s="328" t="s">
        <v>655</v>
      </c>
    </row>
    <row r="26" spans="2:10" x14ac:dyDescent="0.2">
      <c r="B26" s="302">
        <v>6</v>
      </c>
      <c r="C26" s="328">
        <v>3815</v>
      </c>
      <c r="D26" s="416" t="s">
        <v>423</v>
      </c>
      <c r="E26" s="328" t="s">
        <v>1</v>
      </c>
      <c r="F26" s="417">
        <v>96.347703028993635</v>
      </c>
      <c r="G26" s="328" t="s">
        <v>654</v>
      </c>
    </row>
    <row r="27" spans="2:10" ht="17" thickBot="1" x14ac:dyDescent="0.25">
      <c r="B27" s="303">
        <v>7</v>
      </c>
      <c r="C27" s="422">
        <v>3901</v>
      </c>
      <c r="D27" s="247" t="s">
        <v>423</v>
      </c>
      <c r="E27" s="422" t="s">
        <v>207</v>
      </c>
      <c r="F27" s="255">
        <v>138.29343778736799</v>
      </c>
      <c r="G27" s="422" t="s">
        <v>655</v>
      </c>
      <c r="J27" s="53"/>
    </row>
    <row r="28" spans="2:10" x14ac:dyDescent="0.2">
      <c r="B28" s="416"/>
      <c r="C28" s="416"/>
      <c r="D28" s="416"/>
      <c r="E28" s="416"/>
      <c r="F28" s="417"/>
      <c r="G28" s="416"/>
      <c r="J28" s="53"/>
    </row>
    <row r="29" spans="2:10" ht="17" thickBot="1" x14ac:dyDescent="0.25">
      <c r="B29" t="s">
        <v>685</v>
      </c>
    </row>
    <row r="30" spans="2:10" ht="17" thickBot="1" x14ac:dyDescent="0.25">
      <c r="B30" s="156"/>
      <c r="C30" s="123" t="s">
        <v>405</v>
      </c>
      <c r="D30" s="124" t="s">
        <v>679</v>
      </c>
      <c r="E30" s="123" t="s">
        <v>680</v>
      </c>
      <c r="F30" s="418" t="s">
        <v>683</v>
      </c>
      <c r="G30" s="123" t="s">
        <v>682</v>
      </c>
    </row>
    <row r="31" spans="2:10" x14ac:dyDescent="0.2">
      <c r="B31" s="83">
        <v>0</v>
      </c>
      <c r="C31" s="121">
        <v>1256</v>
      </c>
      <c r="D31" s="378" t="s">
        <v>428</v>
      </c>
      <c r="E31" s="121" t="s">
        <v>207</v>
      </c>
      <c r="F31" s="379">
        <v>25.59</v>
      </c>
      <c r="G31" s="121" t="s">
        <v>657</v>
      </c>
    </row>
    <row r="32" spans="2:10" x14ac:dyDescent="0.2">
      <c r="B32" s="83">
        <v>2</v>
      </c>
      <c r="C32" s="121">
        <v>1290</v>
      </c>
      <c r="D32" s="378" t="s">
        <v>428</v>
      </c>
      <c r="E32" s="121" t="s">
        <v>207</v>
      </c>
      <c r="F32" s="379">
        <v>19.07</v>
      </c>
      <c r="G32" s="121" t="s">
        <v>657</v>
      </c>
    </row>
    <row r="33" spans="2:7" x14ac:dyDescent="0.2">
      <c r="B33" s="83">
        <v>5</v>
      </c>
      <c r="C33" s="121">
        <v>1305</v>
      </c>
      <c r="D33" s="378" t="s">
        <v>428</v>
      </c>
      <c r="E33" s="121" t="s">
        <v>207</v>
      </c>
      <c r="F33" s="379">
        <v>19.45</v>
      </c>
      <c r="G33" s="121" t="s">
        <v>657</v>
      </c>
    </row>
    <row r="34" spans="2:7" x14ac:dyDescent="0.2">
      <c r="B34" s="83">
        <v>14</v>
      </c>
      <c r="C34" s="121">
        <v>1408</v>
      </c>
      <c r="D34" s="378" t="s">
        <v>428</v>
      </c>
      <c r="E34" s="121" t="s">
        <v>207</v>
      </c>
      <c r="F34" s="379">
        <v>17.53</v>
      </c>
      <c r="G34" s="121" t="s">
        <v>657</v>
      </c>
    </row>
    <row r="35" spans="2:7" x14ac:dyDescent="0.2">
      <c r="B35" s="83">
        <v>6</v>
      </c>
      <c r="C35" s="121">
        <v>1354</v>
      </c>
      <c r="D35" s="378" t="s">
        <v>0</v>
      </c>
      <c r="E35" s="121" t="s">
        <v>207</v>
      </c>
      <c r="F35" s="379">
        <v>24.26</v>
      </c>
      <c r="G35" s="121" t="s">
        <v>659</v>
      </c>
    </row>
    <row r="36" spans="2:7" x14ac:dyDescent="0.2">
      <c r="B36" s="83">
        <v>11</v>
      </c>
      <c r="C36" s="121">
        <v>1367</v>
      </c>
      <c r="D36" s="378" t="s">
        <v>0</v>
      </c>
      <c r="E36" s="121" t="s">
        <v>207</v>
      </c>
      <c r="F36" s="379">
        <v>29.08</v>
      </c>
      <c r="G36" s="121" t="s">
        <v>659</v>
      </c>
    </row>
    <row r="37" spans="2:7" x14ac:dyDescent="0.2">
      <c r="B37" s="83">
        <v>12</v>
      </c>
      <c r="C37" s="121">
        <v>1369</v>
      </c>
      <c r="D37" s="378" t="s">
        <v>0</v>
      </c>
      <c r="E37" s="121" t="s">
        <v>207</v>
      </c>
      <c r="F37" s="379">
        <v>31.19</v>
      </c>
      <c r="G37" s="121" t="s">
        <v>659</v>
      </c>
    </row>
    <row r="38" spans="2:7" x14ac:dyDescent="0.2">
      <c r="B38" s="83">
        <v>13</v>
      </c>
      <c r="C38" s="121">
        <v>1374</v>
      </c>
      <c r="D38" s="378" t="s">
        <v>0</v>
      </c>
      <c r="E38" s="121" t="s">
        <v>207</v>
      </c>
      <c r="F38" s="379">
        <v>22.7</v>
      </c>
      <c r="G38" s="121" t="s">
        <v>659</v>
      </c>
    </row>
    <row r="39" spans="2:7" x14ac:dyDescent="0.2">
      <c r="B39" s="83">
        <v>18</v>
      </c>
      <c r="C39" s="121">
        <v>3811</v>
      </c>
      <c r="D39" s="378" t="s">
        <v>423</v>
      </c>
      <c r="E39" s="121" t="s">
        <v>207</v>
      </c>
      <c r="F39" s="379">
        <v>24.049334032000001</v>
      </c>
      <c r="G39" s="121" t="s">
        <v>655</v>
      </c>
    </row>
    <row r="40" spans="2:7" x14ac:dyDescent="0.2">
      <c r="B40" s="83">
        <v>19</v>
      </c>
      <c r="C40" s="121">
        <v>3812</v>
      </c>
      <c r="D40" s="378" t="s">
        <v>423</v>
      </c>
      <c r="E40" s="121" t="s">
        <v>207</v>
      </c>
      <c r="F40" s="379">
        <v>14.255184598</v>
      </c>
      <c r="G40" s="121" t="s">
        <v>655</v>
      </c>
    </row>
    <row r="41" spans="2:7" x14ac:dyDescent="0.2">
      <c r="B41" s="83">
        <v>21</v>
      </c>
      <c r="C41" s="121">
        <v>3814</v>
      </c>
      <c r="D41" s="378" t="s">
        <v>423</v>
      </c>
      <c r="E41" s="121" t="s">
        <v>207</v>
      </c>
      <c r="F41" s="379">
        <v>24.24195422</v>
      </c>
      <c r="G41" s="121" t="s">
        <v>655</v>
      </c>
    </row>
    <row r="42" spans="2:7" x14ac:dyDescent="0.2">
      <c r="B42" s="83">
        <v>23</v>
      </c>
      <c r="C42" s="121">
        <v>3901</v>
      </c>
      <c r="D42" s="378" t="s">
        <v>423</v>
      </c>
      <c r="E42" s="121" t="s">
        <v>207</v>
      </c>
      <c r="F42" s="379">
        <v>17.985957569</v>
      </c>
      <c r="G42" s="121" t="s">
        <v>655</v>
      </c>
    </row>
    <row r="43" spans="2:7" x14ac:dyDescent="0.2">
      <c r="B43" s="83">
        <v>1</v>
      </c>
      <c r="C43" s="121">
        <v>1257</v>
      </c>
      <c r="D43" s="378" t="s">
        <v>428</v>
      </c>
      <c r="E43" s="121" t="s">
        <v>1</v>
      </c>
      <c r="F43" s="379">
        <v>15.44</v>
      </c>
      <c r="G43" s="121" t="s">
        <v>656</v>
      </c>
    </row>
    <row r="44" spans="2:7" x14ac:dyDescent="0.2">
      <c r="B44" s="83">
        <v>3</v>
      </c>
      <c r="C44" s="121">
        <v>1291</v>
      </c>
      <c r="D44" s="378" t="s">
        <v>428</v>
      </c>
      <c r="E44" s="121" t="s">
        <v>1</v>
      </c>
      <c r="F44" s="379">
        <v>11.8</v>
      </c>
      <c r="G44" s="121" t="s">
        <v>656</v>
      </c>
    </row>
    <row r="45" spans="2:7" x14ac:dyDescent="0.2">
      <c r="B45" s="83">
        <v>4</v>
      </c>
      <c r="C45" s="121">
        <v>1302</v>
      </c>
      <c r="D45" s="378" t="s">
        <v>428</v>
      </c>
      <c r="E45" s="121" t="s">
        <v>1</v>
      </c>
      <c r="F45" s="379">
        <v>13.87</v>
      </c>
      <c r="G45" s="121" t="s">
        <v>656</v>
      </c>
    </row>
    <row r="46" spans="2:7" x14ac:dyDescent="0.2">
      <c r="B46" s="83">
        <v>15</v>
      </c>
      <c r="C46" s="121">
        <v>1409</v>
      </c>
      <c r="D46" s="378" t="s">
        <v>428</v>
      </c>
      <c r="E46" s="121" t="s">
        <v>1</v>
      </c>
      <c r="F46" s="379">
        <v>9.2900000000000009</v>
      </c>
      <c r="G46" s="121" t="s">
        <v>656</v>
      </c>
    </row>
    <row r="47" spans="2:7" x14ac:dyDescent="0.2">
      <c r="B47" s="83">
        <v>7</v>
      </c>
      <c r="C47" s="121">
        <v>1357</v>
      </c>
      <c r="D47" s="378" t="s">
        <v>0</v>
      </c>
      <c r="E47" s="121" t="s">
        <v>1</v>
      </c>
      <c r="F47" s="379">
        <v>17.54</v>
      </c>
      <c r="G47" s="121" t="s">
        <v>658</v>
      </c>
    </row>
    <row r="48" spans="2:7" x14ac:dyDescent="0.2">
      <c r="B48" s="83">
        <v>8</v>
      </c>
      <c r="C48" s="121">
        <v>1359</v>
      </c>
      <c r="D48" s="378" t="s">
        <v>0</v>
      </c>
      <c r="E48" s="121" t="s">
        <v>1</v>
      </c>
      <c r="F48" s="379">
        <v>32.619999999999997</v>
      </c>
      <c r="G48" s="121" t="s">
        <v>658</v>
      </c>
    </row>
    <row r="49" spans="2:7" x14ac:dyDescent="0.2">
      <c r="B49" s="83">
        <v>9</v>
      </c>
      <c r="C49" s="121">
        <v>1361</v>
      </c>
      <c r="D49" s="378" t="s">
        <v>0</v>
      </c>
      <c r="E49" s="121" t="s">
        <v>1</v>
      </c>
      <c r="F49" s="379">
        <v>16.55</v>
      </c>
      <c r="G49" s="121" t="s">
        <v>658</v>
      </c>
    </row>
    <row r="50" spans="2:7" x14ac:dyDescent="0.2">
      <c r="B50" s="83">
        <v>10</v>
      </c>
      <c r="C50" s="121">
        <v>1362</v>
      </c>
      <c r="D50" s="378" t="s">
        <v>0</v>
      </c>
      <c r="E50" s="121" t="s">
        <v>1</v>
      </c>
      <c r="F50" s="379">
        <v>18.98</v>
      </c>
      <c r="G50" s="121" t="s">
        <v>658</v>
      </c>
    </row>
    <row r="51" spans="2:7" x14ac:dyDescent="0.2">
      <c r="B51" s="83">
        <v>16</v>
      </c>
      <c r="C51" s="121">
        <v>3802</v>
      </c>
      <c r="D51" s="378" t="s">
        <v>423</v>
      </c>
      <c r="E51" s="121" t="s">
        <v>1</v>
      </c>
      <c r="F51" s="379">
        <v>10.352050198000001</v>
      </c>
      <c r="G51" s="121" t="s">
        <v>654</v>
      </c>
    </row>
    <row r="52" spans="2:7" x14ac:dyDescent="0.2">
      <c r="B52" s="83">
        <v>17</v>
      </c>
      <c r="C52" s="121">
        <v>3803</v>
      </c>
      <c r="D52" s="378" t="s">
        <v>423</v>
      </c>
      <c r="E52" s="121" t="s">
        <v>1</v>
      </c>
      <c r="F52" s="379">
        <v>9.9555421729999996</v>
      </c>
      <c r="G52" s="121" t="s">
        <v>654</v>
      </c>
    </row>
    <row r="53" spans="2:7" x14ac:dyDescent="0.2">
      <c r="B53" s="83">
        <v>20</v>
      </c>
      <c r="C53" s="121">
        <v>3813</v>
      </c>
      <c r="D53" s="378" t="s">
        <v>423</v>
      </c>
      <c r="E53" s="121" t="s">
        <v>1</v>
      </c>
      <c r="F53" s="379">
        <v>10.399111103999999</v>
      </c>
      <c r="G53" s="121" t="s">
        <v>654</v>
      </c>
    </row>
    <row r="54" spans="2:7" ht="17" thickBot="1" x14ac:dyDescent="0.25">
      <c r="B54" s="89">
        <v>22</v>
      </c>
      <c r="C54" s="122">
        <v>3815</v>
      </c>
      <c r="D54" s="90" t="s">
        <v>423</v>
      </c>
      <c r="E54" s="122" t="s">
        <v>1</v>
      </c>
      <c r="F54" s="91">
        <v>9.3779640680000007</v>
      </c>
      <c r="G54" s="122" t="s">
        <v>654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63457-DFC7-7E47-9382-127003E69BE6}">
  <dimension ref="A1:BE72"/>
  <sheetViews>
    <sheetView workbookViewId="0">
      <selection activeCell="C21" sqref="C21"/>
    </sheetView>
  </sheetViews>
  <sheetFormatPr baseColWidth="10" defaultRowHeight="16" x14ac:dyDescent="0.2"/>
  <sheetData>
    <row r="1" spans="1:57" ht="17" thickBot="1" x14ac:dyDescent="0.25">
      <c r="A1" s="423" t="s">
        <v>739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  <c r="N1" s="424"/>
      <c r="O1" s="424"/>
      <c r="P1" s="424"/>
      <c r="Q1" s="424"/>
      <c r="R1" s="424"/>
      <c r="S1" s="424"/>
      <c r="T1" s="424"/>
      <c r="U1" s="424"/>
      <c r="V1" s="424"/>
      <c r="W1" s="424"/>
      <c r="X1" s="424"/>
      <c r="Y1" s="424"/>
      <c r="Z1" s="424"/>
      <c r="AA1" s="424"/>
      <c r="AB1" s="424"/>
      <c r="AC1" s="424"/>
      <c r="AD1" s="424"/>
      <c r="AE1" s="424"/>
      <c r="AF1" s="424"/>
      <c r="AG1" s="424"/>
      <c r="AH1" s="424"/>
      <c r="AI1" s="424"/>
      <c r="AJ1" s="424"/>
      <c r="AK1" s="424"/>
      <c r="AL1" s="424"/>
      <c r="AM1" s="424"/>
      <c r="AN1" s="424"/>
      <c r="AO1" s="424"/>
      <c r="AP1" s="424"/>
      <c r="AQ1" s="424"/>
      <c r="AR1" s="424"/>
      <c r="AS1" s="424"/>
      <c r="AT1" s="424"/>
      <c r="AU1" s="424"/>
      <c r="AV1" s="424"/>
      <c r="AW1" s="424"/>
      <c r="AX1" s="424"/>
      <c r="AY1" s="424"/>
      <c r="AZ1" s="424"/>
      <c r="BA1" s="424"/>
      <c r="BB1" s="424"/>
      <c r="BC1" s="424"/>
      <c r="BD1" s="424"/>
      <c r="BE1" s="424"/>
    </row>
    <row r="2" spans="1:57" ht="17" thickBot="1" x14ac:dyDescent="0.25">
      <c r="A2" s="425" t="s">
        <v>172</v>
      </c>
      <c r="B2" s="426"/>
      <c r="C2" s="426"/>
      <c r="D2" s="426"/>
      <c r="E2" s="426"/>
      <c r="F2" s="426"/>
      <c r="G2" s="426"/>
      <c r="H2" s="426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  <c r="U2" s="426"/>
      <c r="V2" s="426"/>
      <c r="W2" s="426"/>
      <c r="X2" s="426"/>
      <c r="Y2" s="426"/>
      <c r="Z2" s="426"/>
      <c r="AA2" s="426"/>
      <c r="AB2" s="426"/>
      <c r="AC2" s="426"/>
      <c r="AD2" s="426"/>
      <c r="AE2" s="426"/>
      <c r="AF2" s="426"/>
      <c r="AG2" s="426"/>
      <c r="AH2" s="426"/>
      <c r="AI2" s="426"/>
      <c r="AJ2" s="426"/>
      <c r="AK2" s="426"/>
      <c r="AL2" s="426"/>
      <c r="AM2" s="426"/>
      <c r="AN2" s="426"/>
      <c r="AO2" s="426"/>
      <c r="AP2" s="426"/>
      <c r="AQ2" s="426"/>
      <c r="AR2" s="426"/>
      <c r="AS2" s="426"/>
      <c r="AT2" s="426"/>
      <c r="AU2" s="426"/>
      <c r="AV2" s="426"/>
      <c r="AW2" s="426"/>
      <c r="AX2" s="426"/>
      <c r="AY2" s="426"/>
      <c r="AZ2" s="426"/>
      <c r="BA2" s="426"/>
      <c r="BB2" s="426"/>
      <c r="BC2" s="426"/>
      <c r="BD2" s="426"/>
      <c r="BE2" s="427"/>
    </row>
    <row r="3" spans="1:57" x14ac:dyDescent="0.2">
      <c r="A3" s="428" t="s">
        <v>171</v>
      </c>
      <c r="B3" s="429" t="s">
        <v>60</v>
      </c>
      <c r="C3" s="429" t="s">
        <v>49</v>
      </c>
      <c r="D3" s="430" t="s">
        <v>59</v>
      </c>
      <c r="E3" s="430" t="s">
        <v>58</v>
      </c>
      <c r="F3" s="430" t="s">
        <v>57</v>
      </c>
      <c r="G3" s="430" t="s">
        <v>170</v>
      </c>
      <c r="H3" s="430" t="s">
        <v>169</v>
      </c>
      <c r="I3" s="430" t="s">
        <v>168</v>
      </c>
      <c r="J3" s="430" t="s">
        <v>167</v>
      </c>
      <c r="K3" s="430" t="s">
        <v>166</v>
      </c>
      <c r="L3" s="430" t="s">
        <v>165</v>
      </c>
      <c r="M3" s="430" t="s">
        <v>164</v>
      </c>
      <c r="N3" s="430" t="s">
        <v>163</v>
      </c>
      <c r="O3" s="430" t="s">
        <v>162</v>
      </c>
      <c r="P3" s="430" t="s">
        <v>161</v>
      </c>
      <c r="Q3" s="430" t="s">
        <v>160</v>
      </c>
      <c r="R3" s="430" t="s">
        <v>159</v>
      </c>
      <c r="S3" s="430" t="s">
        <v>158</v>
      </c>
      <c r="T3" s="430" t="s">
        <v>56</v>
      </c>
      <c r="U3" s="430" t="s">
        <v>157</v>
      </c>
      <c r="V3" s="430" t="s">
        <v>156</v>
      </c>
      <c r="W3" s="430" t="s">
        <v>155</v>
      </c>
      <c r="X3" s="430" t="s">
        <v>154</v>
      </c>
      <c r="Y3" s="430" t="s">
        <v>153</v>
      </c>
      <c r="Z3" s="430" t="s">
        <v>152</v>
      </c>
      <c r="AA3" s="430" t="s">
        <v>151</v>
      </c>
      <c r="AB3" s="430" t="s">
        <v>150</v>
      </c>
      <c r="AC3" s="430" t="s">
        <v>149</v>
      </c>
      <c r="AD3" s="430" t="s">
        <v>148</v>
      </c>
      <c r="AE3" s="430" t="s">
        <v>147</v>
      </c>
      <c r="AF3" s="430" t="s">
        <v>146</v>
      </c>
      <c r="AG3" s="430" t="s">
        <v>145</v>
      </c>
      <c r="AH3" s="430" t="s">
        <v>144</v>
      </c>
      <c r="AI3" s="430" t="s">
        <v>143</v>
      </c>
      <c r="AJ3" s="430" t="s">
        <v>142</v>
      </c>
      <c r="AK3" s="430" t="s">
        <v>141</v>
      </c>
      <c r="AL3" s="430" t="s">
        <v>140</v>
      </c>
      <c r="AM3" s="430" t="s">
        <v>139</v>
      </c>
      <c r="AN3" s="430" t="s">
        <v>138</v>
      </c>
      <c r="AO3" s="430" t="s">
        <v>137</v>
      </c>
      <c r="AP3" s="430" t="s">
        <v>136</v>
      </c>
      <c r="AQ3" s="430" t="s">
        <v>135</v>
      </c>
      <c r="AR3" s="430" t="s">
        <v>134</v>
      </c>
      <c r="AS3" s="430" t="s">
        <v>133</v>
      </c>
      <c r="AT3" s="430" t="s">
        <v>132</v>
      </c>
      <c r="AU3" s="430" t="s">
        <v>131</v>
      </c>
      <c r="AV3" s="430" t="s">
        <v>130</v>
      </c>
      <c r="AW3" s="430" t="s">
        <v>129</v>
      </c>
      <c r="AX3" s="430" t="s">
        <v>128</v>
      </c>
      <c r="AY3" s="430" t="s">
        <v>127</v>
      </c>
      <c r="AZ3" s="430" t="s">
        <v>126</v>
      </c>
      <c r="BA3" s="430" t="s">
        <v>125</v>
      </c>
      <c r="BB3" s="430" t="s">
        <v>124</v>
      </c>
      <c r="BC3" s="430" t="s">
        <v>123</v>
      </c>
      <c r="BD3" s="430" t="s">
        <v>122</v>
      </c>
      <c r="BE3" s="431" t="s">
        <v>121</v>
      </c>
    </row>
    <row r="4" spans="1:57" x14ac:dyDescent="0.2">
      <c r="A4" s="432" t="s">
        <v>120</v>
      </c>
      <c r="B4" s="433" t="s">
        <v>1</v>
      </c>
      <c r="C4" s="433" t="s">
        <v>23</v>
      </c>
      <c r="D4" s="424">
        <v>2.3877999999999999</v>
      </c>
      <c r="E4" s="424">
        <v>0.30099999999999999</v>
      </c>
      <c r="F4" s="424">
        <v>0.126</v>
      </c>
      <c r="G4" s="424">
        <v>98.414900000000003</v>
      </c>
      <c r="H4" s="424">
        <v>1.9659</v>
      </c>
      <c r="I4" s="424">
        <v>3.8334000000000001</v>
      </c>
      <c r="J4" s="424">
        <v>5.16E-2</v>
      </c>
      <c r="K4" s="424">
        <v>0.25509999999999999</v>
      </c>
      <c r="L4" s="424">
        <v>9.2200000000000004E-2</v>
      </c>
      <c r="M4" s="424">
        <v>1.7399999999999999E-2</v>
      </c>
      <c r="N4" s="424">
        <v>8.9499999999999996E-2</v>
      </c>
      <c r="O4" s="424">
        <v>185.24619999999999</v>
      </c>
      <c r="P4" s="424">
        <v>1084.377</v>
      </c>
      <c r="Q4" s="424" t="s">
        <v>68</v>
      </c>
      <c r="R4" s="424">
        <v>2.3565999999999998</v>
      </c>
      <c r="S4" s="424">
        <v>0.29160000000000003</v>
      </c>
      <c r="T4" s="424">
        <v>0.1237</v>
      </c>
      <c r="U4" s="424">
        <f>T4*100</f>
        <v>12.370000000000001</v>
      </c>
      <c r="V4" s="424">
        <v>14.655200000000001</v>
      </c>
      <c r="W4" s="424">
        <v>50.265999999999998</v>
      </c>
      <c r="X4" s="424">
        <v>3.1093999999999999</v>
      </c>
      <c r="Y4" s="424">
        <v>3.9800000000000002E-2</v>
      </c>
      <c r="Z4" s="424">
        <v>0.28179999999999999</v>
      </c>
      <c r="AA4" s="424">
        <v>1.3955</v>
      </c>
      <c r="AB4" s="424">
        <v>0.28949999999999998</v>
      </c>
      <c r="AC4" s="424">
        <v>0.40389999999999998</v>
      </c>
      <c r="AD4" s="424">
        <v>0.29959999999999998</v>
      </c>
      <c r="AE4" s="424">
        <v>0.18190000000000001</v>
      </c>
      <c r="AF4" s="424">
        <v>-0.2248</v>
      </c>
      <c r="AG4" s="424">
        <v>1.3899999999999999E-2</v>
      </c>
      <c r="AH4" s="424">
        <v>-7.0000000000000007E-2</v>
      </c>
      <c r="AI4" s="424">
        <v>-3.2099999999999997E-2</v>
      </c>
      <c r="AJ4" s="424">
        <v>0.39650000000000002</v>
      </c>
      <c r="AK4" s="424">
        <v>-0.22720000000000001</v>
      </c>
      <c r="AL4" s="424">
        <v>-0.18720000000000001</v>
      </c>
      <c r="AM4" s="424">
        <v>-5.5199999999999999E-2</v>
      </c>
      <c r="AN4" s="424">
        <v>0.01</v>
      </c>
      <c r="AO4" s="424">
        <v>0.01</v>
      </c>
      <c r="AP4" s="424">
        <v>0.01</v>
      </c>
      <c r="AQ4" s="424">
        <v>228</v>
      </c>
      <c r="AR4" s="424">
        <v>208</v>
      </c>
      <c r="AS4" s="424">
        <v>96</v>
      </c>
      <c r="AT4" s="424">
        <v>905</v>
      </c>
      <c r="AU4" s="424">
        <v>672</v>
      </c>
      <c r="AV4" s="424">
        <v>48</v>
      </c>
      <c r="AW4" s="424">
        <v>200</v>
      </c>
      <c r="AX4" s="424" t="s">
        <v>105</v>
      </c>
      <c r="AY4" s="424" t="s">
        <v>67</v>
      </c>
      <c r="AZ4" s="424">
        <v>0</v>
      </c>
      <c r="BA4" s="424" t="s">
        <v>119</v>
      </c>
      <c r="BB4" s="424"/>
      <c r="BC4" s="424" t="s">
        <v>119</v>
      </c>
      <c r="BD4" s="424"/>
      <c r="BE4" s="434">
        <v>6508</v>
      </c>
    </row>
    <row r="5" spans="1:57" x14ac:dyDescent="0.2">
      <c r="A5" s="432" t="s">
        <v>118</v>
      </c>
      <c r="B5" s="433" t="s">
        <v>1</v>
      </c>
      <c r="C5" s="433" t="s">
        <v>23</v>
      </c>
      <c r="D5" s="424">
        <v>2.4491000000000001</v>
      </c>
      <c r="E5" s="424">
        <v>0.29899999999999999</v>
      </c>
      <c r="F5" s="424">
        <v>0.1221</v>
      </c>
      <c r="G5" s="424">
        <v>78.394999999999996</v>
      </c>
      <c r="H5" s="424">
        <v>2.0337000000000001</v>
      </c>
      <c r="I5" s="424">
        <v>3.5611000000000002</v>
      </c>
      <c r="J5" s="424">
        <v>5.3999999999999999E-2</v>
      </c>
      <c r="K5" s="424">
        <v>0.27239999999999998</v>
      </c>
      <c r="L5" s="424">
        <v>8.8200000000000001E-2</v>
      </c>
      <c r="M5" s="424">
        <v>1.6899999999999998E-2</v>
      </c>
      <c r="N5" s="424">
        <v>8.4199999999999997E-2</v>
      </c>
      <c r="O5" s="424">
        <v>182.71539999999999</v>
      </c>
      <c r="P5" s="424">
        <v>1093.797</v>
      </c>
      <c r="Q5" s="424" t="s">
        <v>68</v>
      </c>
      <c r="R5" s="424">
        <v>2.4211999999999998</v>
      </c>
      <c r="S5" s="424">
        <v>0.2913</v>
      </c>
      <c r="T5" s="424">
        <v>0.1203</v>
      </c>
      <c r="U5" s="424">
        <f>T5*100</f>
        <v>12.030000000000001</v>
      </c>
      <c r="V5" s="424">
        <v>13.771100000000001</v>
      </c>
      <c r="W5" s="424">
        <v>47.279800000000002</v>
      </c>
      <c r="X5" s="424">
        <v>2.8437999999999999</v>
      </c>
      <c r="Y5" s="424">
        <v>4.2299999999999997E-2</v>
      </c>
      <c r="Z5" s="424">
        <v>0.30930000000000002</v>
      </c>
      <c r="AA5" s="424">
        <v>1.3534999999999999</v>
      </c>
      <c r="AB5" s="424">
        <v>0.31990000000000002</v>
      </c>
      <c r="AC5" s="424">
        <v>0.43290000000000001</v>
      </c>
      <c r="AD5" s="424">
        <v>0.32800000000000001</v>
      </c>
      <c r="AE5" s="424">
        <v>0.12959999999999999</v>
      </c>
      <c r="AF5" s="424">
        <v>-0.29239999999999999</v>
      </c>
      <c r="AG5" s="424">
        <v>-4.1000000000000003E-3</v>
      </c>
      <c r="AH5" s="424">
        <v>3.5099999999999999E-2</v>
      </c>
      <c r="AI5" s="424">
        <v>9.4999999999999998E-3</v>
      </c>
      <c r="AJ5" s="424">
        <v>0.43140000000000001</v>
      </c>
      <c r="AK5" s="424">
        <v>-0.29870000000000002</v>
      </c>
      <c r="AL5" s="424">
        <v>-0.13270000000000001</v>
      </c>
      <c r="AM5" s="424">
        <v>2.7199999999999998E-2</v>
      </c>
      <c r="AN5" s="424">
        <v>0.01</v>
      </c>
      <c r="AO5" s="424">
        <v>0.01</v>
      </c>
      <c r="AP5" s="424">
        <v>0.01</v>
      </c>
      <c r="AQ5" s="424">
        <v>236</v>
      </c>
      <c r="AR5" s="424">
        <v>208</v>
      </c>
      <c r="AS5" s="424">
        <v>96</v>
      </c>
      <c r="AT5" s="424">
        <v>602</v>
      </c>
      <c r="AU5" s="424">
        <v>162</v>
      </c>
      <c r="AV5" s="424">
        <v>68</v>
      </c>
      <c r="AW5" s="424">
        <v>200</v>
      </c>
      <c r="AX5" s="424" t="s">
        <v>105</v>
      </c>
      <c r="AY5" s="424" t="s">
        <v>67</v>
      </c>
      <c r="AZ5" s="424">
        <v>0</v>
      </c>
      <c r="BA5" s="424" t="s">
        <v>117</v>
      </c>
      <c r="BB5" s="424"/>
      <c r="BC5" s="424" t="s">
        <v>117</v>
      </c>
      <c r="BD5" s="424"/>
      <c r="BE5" s="434">
        <v>6508</v>
      </c>
    </row>
    <row r="6" spans="1:57" x14ac:dyDescent="0.2">
      <c r="A6" s="432" t="s">
        <v>116</v>
      </c>
      <c r="B6" s="433" t="s">
        <v>1</v>
      </c>
      <c r="C6" s="433" t="s">
        <v>23</v>
      </c>
      <c r="D6" s="424">
        <v>2.4514999999999998</v>
      </c>
      <c r="E6" s="424">
        <v>0.27779999999999999</v>
      </c>
      <c r="F6" s="424">
        <v>0.1133</v>
      </c>
      <c r="G6" s="424">
        <v>47.114400000000003</v>
      </c>
      <c r="H6" s="424">
        <v>2.3237000000000001</v>
      </c>
      <c r="I6" s="424">
        <v>3.5036999999999998</v>
      </c>
      <c r="J6" s="424">
        <v>6.2100000000000002E-2</v>
      </c>
      <c r="K6" s="424">
        <v>0.2828</v>
      </c>
      <c r="L6" s="424">
        <v>8.7499999999999994E-2</v>
      </c>
      <c r="M6" s="424">
        <v>2.4199999999999999E-2</v>
      </c>
      <c r="N6" s="424">
        <v>8.8300000000000003E-2</v>
      </c>
      <c r="O6" s="424">
        <v>170.55359999999999</v>
      </c>
      <c r="P6" s="424">
        <v>1115.239</v>
      </c>
      <c r="Q6" s="424" t="s">
        <v>68</v>
      </c>
      <c r="R6" s="424">
        <v>2.4215</v>
      </c>
      <c r="S6" s="424">
        <v>0.27039999999999997</v>
      </c>
      <c r="T6" s="424">
        <v>0.11169999999999999</v>
      </c>
      <c r="U6" s="424">
        <f>T6*100</f>
        <v>11.17</v>
      </c>
      <c r="V6" s="424">
        <v>11.7103</v>
      </c>
      <c r="W6" s="424">
        <v>43.307400000000001</v>
      </c>
      <c r="X6" s="424">
        <v>2.4178999999999999</v>
      </c>
      <c r="Y6" s="424">
        <v>4.6199999999999998E-2</v>
      </c>
      <c r="Z6" s="424">
        <v>0.3674</v>
      </c>
      <c r="AA6" s="424">
        <v>1.4621999999999999</v>
      </c>
      <c r="AB6" s="424">
        <v>0.34889999999999999</v>
      </c>
      <c r="AC6" s="424">
        <v>0.51019999999999999</v>
      </c>
      <c r="AD6" s="424">
        <v>0.4214</v>
      </c>
      <c r="AE6" s="424">
        <v>0.32750000000000001</v>
      </c>
      <c r="AF6" s="424">
        <v>-9.9299999999999999E-2</v>
      </c>
      <c r="AG6" s="424">
        <v>6.8099999999999994E-2</v>
      </c>
      <c r="AH6" s="424">
        <v>-9.8100000000000007E-2</v>
      </c>
      <c r="AI6" s="424">
        <v>1.95E-2</v>
      </c>
      <c r="AJ6" s="424">
        <v>0.50029999999999997</v>
      </c>
      <c r="AK6" s="424">
        <v>0.1207</v>
      </c>
      <c r="AL6" s="424">
        <v>0.4037</v>
      </c>
      <c r="AM6" s="424">
        <v>7.9000000000000008E-3</v>
      </c>
      <c r="AN6" s="424">
        <v>0.01</v>
      </c>
      <c r="AO6" s="424">
        <v>0.01</v>
      </c>
      <c r="AP6" s="424">
        <v>0.01</v>
      </c>
      <c r="AQ6" s="424">
        <v>256</v>
      </c>
      <c r="AR6" s="424">
        <v>188</v>
      </c>
      <c r="AS6" s="424">
        <v>96</v>
      </c>
      <c r="AT6" s="424">
        <v>360</v>
      </c>
      <c r="AU6" s="424">
        <v>785</v>
      </c>
      <c r="AV6" s="424">
        <v>82</v>
      </c>
      <c r="AW6" s="424">
        <v>200</v>
      </c>
      <c r="AX6" s="424" t="s">
        <v>105</v>
      </c>
      <c r="AY6" s="424" t="s">
        <v>67</v>
      </c>
      <c r="AZ6" s="424">
        <v>0</v>
      </c>
      <c r="BA6" s="424" t="s">
        <v>115</v>
      </c>
      <c r="BB6" s="424"/>
      <c r="BC6" s="424" t="s">
        <v>115</v>
      </c>
      <c r="BD6" s="424"/>
      <c r="BE6" s="434">
        <v>6508</v>
      </c>
    </row>
    <row r="7" spans="1:57" x14ac:dyDescent="0.2">
      <c r="A7" s="432" t="s">
        <v>114</v>
      </c>
      <c r="B7" s="433" t="s">
        <v>1</v>
      </c>
      <c r="C7" s="433" t="s">
        <v>23</v>
      </c>
      <c r="D7" s="424">
        <v>2.1745000000000001</v>
      </c>
      <c r="E7" s="424">
        <v>0.29239999999999999</v>
      </c>
      <c r="F7" s="424">
        <v>0.13450000000000001</v>
      </c>
      <c r="G7" s="424">
        <v>61.622599999999998</v>
      </c>
      <c r="H7" s="424">
        <v>2.1505000000000001</v>
      </c>
      <c r="I7" s="424">
        <v>3.6655000000000002</v>
      </c>
      <c r="J7" s="424">
        <v>6.5299999999999997E-2</v>
      </c>
      <c r="K7" s="424">
        <v>0.26889999999999997</v>
      </c>
      <c r="L7" s="424">
        <v>7.8299999999999995E-2</v>
      </c>
      <c r="M7" s="424">
        <v>2.2100000000000002E-2</v>
      </c>
      <c r="N7" s="424">
        <v>7.5499999999999998E-2</v>
      </c>
      <c r="O7" s="424">
        <v>198.60310000000001</v>
      </c>
      <c r="P7" s="424">
        <v>1112.4271000000001</v>
      </c>
      <c r="Q7" s="424" t="s">
        <v>68</v>
      </c>
      <c r="R7" s="424">
        <v>2.1461000000000001</v>
      </c>
      <c r="S7" s="424">
        <v>0.28549999999999998</v>
      </c>
      <c r="T7" s="424">
        <v>0.13300000000000001</v>
      </c>
      <c r="U7" s="424">
        <f>T7*100</f>
        <v>13.3</v>
      </c>
      <c r="V7" s="424">
        <v>11.5124</v>
      </c>
      <c r="W7" s="424">
        <v>40.322899999999997</v>
      </c>
      <c r="X7" s="424">
        <v>2.6821000000000002</v>
      </c>
      <c r="Y7" s="424">
        <v>4.9599999999999998E-2</v>
      </c>
      <c r="Z7" s="424">
        <v>0.32319999999999999</v>
      </c>
      <c r="AA7" s="424">
        <v>1.3267</v>
      </c>
      <c r="AB7" s="424">
        <v>0.33900000000000002</v>
      </c>
      <c r="AC7" s="424">
        <v>0.44979999999999998</v>
      </c>
      <c r="AD7" s="424">
        <v>0.35289999999999999</v>
      </c>
      <c r="AE7" s="424">
        <v>0.29039999999999999</v>
      </c>
      <c r="AF7" s="424">
        <v>0.17480000000000001</v>
      </c>
      <c r="AG7" s="424">
        <v>5.8999999999999999E-3</v>
      </c>
      <c r="AH7" s="424">
        <v>-3.95E-2</v>
      </c>
      <c r="AI7" s="424">
        <v>5.0500000000000003E-2</v>
      </c>
      <c r="AJ7" s="424">
        <v>0.44519999999999998</v>
      </c>
      <c r="AK7" s="424">
        <v>-0.1794</v>
      </c>
      <c r="AL7" s="424">
        <v>0.29980000000000001</v>
      </c>
      <c r="AM7" s="424">
        <v>-4.99E-2</v>
      </c>
      <c r="AN7" s="424">
        <v>0.01</v>
      </c>
      <c r="AO7" s="424">
        <v>0.01</v>
      </c>
      <c r="AP7" s="424">
        <v>0.01</v>
      </c>
      <c r="AQ7" s="424">
        <v>236</v>
      </c>
      <c r="AR7" s="424">
        <v>184</v>
      </c>
      <c r="AS7" s="424">
        <v>96</v>
      </c>
      <c r="AT7" s="424">
        <v>277</v>
      </c>
      <c r="AU7" s="424">
        <v>752</v>
      </c>
      <c r="AV7" s="424">
        <v>71</v>
      </c>
      <c r="AW7" s="424">
        <v>200</v>
      </c>
      <c r="AX7" s="424" t="s">
        <v>105</v>
      </c>
      <c r="AY7" s="424" t="s">
        <v>67</v>
      </c>
      <c r="AZ7" s="424">
        <v>0</v>
      </c>
      <c r="BA7" s="424" t="s">
        <v>113</v>
      </c>
      <c r="BB7" s="424"/>
      <c r="BC7" s="424" t="s">
        <v>113</v>
      </c>
      <c r="BD7" s="424"/>
      <c r="BE7" s="434">
        <v>6508</v>
      </c>
    </row>
    <row r="8" spans="1:57" x14ac:dyDescent="0.2">
      <c r="A8" s="432" t="s">
        <v>112</v>
      </c>
      <c r="B8" s="433" t="s">
        <v>1</v>
      </c>
      <c r="C8" s="433" t="s">
        <v>23</v>
      </c>
      <c r="D8" s="424">
        <v>2.3923000000000001</v>
      </c>
      <c r="E8" s="424">
        <v>0.31159999999999999</v>
      </c>
      <c r="F8" s="424">
        <v>0.13020000000000001</v>
      </c>
      <c r="G8" s="424">
        <v>103.8751</v>
      </c>
      <c r="H8" s="424">
        <v>1.8582000000000001</v>
      </c>
      <c r="I8" s="424">
        <v>4.1576000000000004</v>
      </c>
      <c r="J8" s="424">
        <v>4.9000000000000002E-2</v>
      </c>
      <c r="K8" s="424">
        <v>0.23350000000000001</v>
      </c>
      <c r="L8" s="424">
        <v>6.7699999999999996E-2</v>
      </c>
      <c r="M8" s="424">
        <v>1.61E-2</v>
      </c>
      <c r="N8" s="424">
        <v>6.7000000000000004E-2</v>
      </c>
      <c r="O8" s="424">
        <v>193.47120000000001</v>
      </c>
      <c r="P8" s="424">
        <v>1076.9960000000001</v>
      </c>
      <c r="Q8" s="424" t="s">
        <v>68</v>
      </c>
      <c r="R8" s="424">
        <v>2.3616999999999999</v>
      </c>
      <c r="S8" s="424">
        <v>0.30299999999999999</v>
      </c>
      <c r="T8" s="424">
        <v>0.1283</v>
      </c>
      <c r="U8" s="424">
        <f>T8*100</f>
        <v>12.83</v>
      </c>
      <c r="V8" s="424">
        <v>15.8314</v>
      </c>
      <c r="W8" s="424">
        <v>52.253399999999999</v>
      </c>
      <c r="X8" s="424">
        <v>3.3517000000000001</v>
      </c>
      <c r="Y8" s="424">
        <v>3.8300000000000001E-2</v>
      </c>
      <c r="Z8" s="424">
        <v>0.2601</v>
      </c>
      <c r="AA8" s="424">
        <v>1.4248000000000001</v>
      </c>
      <c r="AB8" s="424">
        <v>0.25769999999999998</v>
      </c>
      <c r="AC8" s="424">
        <v>0.36709999999999998</v>
      </c>
      <c r="AD8" s="424">
        <v>0.29559999999999997</v>
      </c>
      <c r="AE8" s="424">
        <v>0.2286</v>
      </c>
      <c r="AF8" s="424">
        <v>0.11550000000000001</v>
      </c>
      <c r="AG8" s="424">
        <v>-2.8000000000000001E-2</v>
      </c>
      <c r="AH8" s="424">
        <v>0.03</v>
      </c>
      <c r="AI8" s="424">
        <v>2.9100000000000001E-2</v>
      </c>
      <c r="AJ8" s="424">
        <v>0.36470000000000002</v>
      </c>
      <c r="AK8" s="424">
        <v>-0.13420000000000001</v>
      </c>
      <c r="AL8" s="424">
        <v>0.26319999999999999</v>
      </c>
      <c r="AM8" s="424">
        <v>-0.01</v>
      </c>
      <c r="AN8" s="424">
        <v>0.01</v>
      </c>
      <c r="AO8" s="424">
        <v>0.01</v>
      </c>
      <c r="AP8" s="424">
        <v>0.01</v>
      </c>
      <c r="AQ8" s="424">
        <v>264</v>
      </c>
      <c r="AR8" s="424">
        <v>180</v>
      </c>
      <c r="AS8" s="424">
        <v>96</v>
      </c>
      <c r="AT8" s="424">
        <v>948</v>
      </c>
      <c r="AU8" s="424">
        <v>867</v>
      </c>
      <c r="AV8" s="424">
        <v>57</v>
      </c>
      <c r="AW8" s="424">
        <v>200</v>
      </c>
      <c r="AX8" s="424" t="s">
        <v>105</v>
      </c>
      <c r="AY8" s="424" t="s">
        <v>67</v>
      </c>
      <c r="AZ8" s="424">
        <v>0</v>
      </c>
      <c r="BA8" s="424" t="s">
        <v>111</v>
      </c>
      <c r="BB8" s="424"/>
      <c r="BC8" s="424" t="s">
        <v>111</v>
      </c>
      <c r="BD8" s="424"/>
      <c r="BE8" s="434">
        <v>6508</v>
      </c>
    </row>
    <row r="9" spans="1:57" x14ac:dyDescent="0.2">
      <c r="A9" s="432" t="s">
        <v>110</v>
      </c>
      <c r="B9" s="433" t="s">
        <v>1</v>
      </c>
      <c r="C9" s="433" t="s">
        <v>23</v>
      </c>
      <c r="D9" s="424">
        <v>2.464</v>
      </c>
      <c r="E9" s="424">
        <v>0.23350000000000001</v>
      </c>
      <c r="F9" s="424">
        <v>9.4700000000000006E-2</v>
      </c>
      <c r="G9" s="424">
        <v>48.295000000000002</v>
      </c>
      <c r="H9" s="424">
        <v>2.4438</v>
      </c>
      <c r="I9" s="424">
        <v>3.5234999999999999</v>
      </c>
      <c r="J9" s="424">
        <v>5.1299999999999998E-2</v>
      </c>
      <c r="K9" s="424">
        <v>0.27910000000000001</v>
      </c>
      <c r="L9" s="424">
        <v>8.0799999999999997E-2</v>
      </c>
      <c r="M9" s="424">
        <v>1.8200000000000001E-2</v>
      </c>
      <c r="N9" s="424">
        <v>7.7600000000000002E-2</v>
      </c>
      <c r="O9" s="424">
        <v>153.33019999999999</v>
      </c>
      <c r="P9" s="424">
        <v>1086.838</v>
      </c>
      <c r="Q9" s="424" t="s">
        <v>68</v>
      </c>
      <c r="R9" s="424">
        <v>2.4331999999999998</v>
      </c>
      <c r="S9" s="424">
        <v>0.2248</v>
      </c>
      <c r="T9" s="424">
        <v>9.2399999999999996E-2</v>
      </c>
      <c r="U9" s="424">
        <f>T9*100</f>
        <v>9.24</v>
      </c>
      <c r="V9" s="424">
        <v>11.794</v>
      </c>
      <c r="W9" s="424">
        <v>52.454500000000003</v>
      </c>
      <c r="X9" s="424">
        <v>2.4236</v>
      </c>
      <c r="Y9" s="424">
        <v>3.8100000000000002E-2</v>
      </c>
      <c r="Z9" s="424">
        <v>0.3745</v>
      </c>
      <c r="AA9" s="424">
        <v>1.2726</v>
      </c>
      <c r="AB9" s="424">
        <v>0.37669999999999998</v>
      </c>
      <c r="AC9" s="424">
        <v>0.47939999999999999</v>
      </c>
      <c r="AD9" s="424">
        <v>0.3992</v>
      </c>
      <c r="AE9" s="424">
        <v>0.34229999999999999</v>
      </c>
      <c r="AF9" s="424">
        <v>0.15629999999999999</v>
      </c>
      <c r="AG9" s="424">
        <v>1.6899999999999998E-2</v>
      </c>
      <c r="AH9" s="424">
        <v>-2.2499999999999999E-2</v>
      </c>
      <c r="AI9" s="424">
        <v>-2.5000000000000001E-3</v>
      </c>
      <c r="AJ9" s="424">
        <v>0.4788</v>
      </c>
      <c r="AK9" s="424">
        <v>-0.1656</v>
      </c>
      <c r="AL9" s="424">
        <v>0.36320000000000002</v>
      </c>
      <c r="AM9" s="424">
        <v>-5.8999999999999999E-3</v>
      </c>
      <c r="AN9" s="424">
        <v>0.01</v>
      </c>
      <c r="AO9" s="424">
        <v>0.01</v>
      </c>
      <c r="AP9" s="424">
        <v>0.01</v>
      </c>
      <c r="AQ9" s="424">
        <v>260</v>
      </c>
      <c r="AR9" s="424">
        <v>192</v>
      </c>
      <c r="AS9" s="424">
        <v>96</v>
      </c>
      <c r="AT9" s="424">
        <v>917</v>
      </c>
      <c r="AU9" s="424">
        <v>840</v>
      </c>
      <c r="AV9" s="424">
        <v>69</v>
      </c>
      <c r="AW9" s="424">
        <v>200</v>
      </c>
      <c r="AX9" s="424" t="s">
        <v>105</v>
      </c>
      <c r="AY9" s="424" t="s">
        <v>67</v>
      </c>
      <c r="AZ9" s="424">
        <v>0</v>
      </c>
      <c r="BA9" s="424" t="s">
        <v>109</v>
      </c>
      <c r="BB9" s="424"/>
      <c r="BC9" s="424" t="s">
        <v>109</v>
      </c>
      <c r="BD9" s="424"/>
      <c r="BE9" s="434">
        <v>6508</v>
      </c>
    </row>
    <row r="10" spans="1:57" x14ac:dyDescent="0.2">
      <c r="A10" s="432" t="s">
        <v>108</v>
      </c>
      <c r="B10" s="433" t="s">
        <v>1</v>
      </c>
      <c r="C10" s="433" t="s">
        <v>23</v>
      </c>
      <c r="D10" s="424">
        <v>2.3054000000000001</v>
      </c>
      <c r="E10" s="424">
        <v>0.18690000000000001</v>
      </c>
      <c r="F10" s="424">
        <v>8.1100000000000005E-2</v>
      </c>
      <c r="G10" s="424">
        <v>36.436500000000002</v>
      </c>
      <c r="H10" s="424">
        <v>2.6671</v>
      </c>
      <c r="I10" s="424">
        <v>3.2414999999999998</v>
      </c>
      <c r="J10" s="424">
        <v>5.2900000000000003E-2</v>
      </c>
      <c r="K10" s="424">
        <v>0.30099999999999999</v>
      </c>
      <c r="L10" s="424">
        <v>8.9800000000000005E-2</v>
      </c>
      <c r="M10" s="424">
        <v>1.6500000000000001E-2</v>
      </c>
      <c r="N10" s="424">
        <v>9.0999999999999998E-2</v>
      </c>
      <c r="O10" s="424">
        <v>133.7869</v>
      </c>
      <c r="P10" s="424">
        <v>1107.576</v>
      </c>
      <c r="Q10" s="424" t="s">
        <v>68</v>
      </c>
      <c r="R10" s="424">
        <v>2.2749999999999999</v>
      </c>
      <c r="S10" s="424">
        <v>0.1792</v>
      </c>
      <c r="T10" s="424">
        <v>7.8799999999999995E-2</v>
      </c>
      <c r="U10" s="424">
        <f>T10*100</f>
        <v>7.88</v>
      </c>
      <c r="V10" s="424">
        <v>9.2039000000000009</v>
      </c>
      <c r="W10" s="424">
        <v>51.358199999999997</v>
      </c>
      <c r="X10" s="424">
        <v>2.0228000000000002</v>
      </c>
      <c r="Y10" s="424">
        <v>3.8899999999999997E-2</v>
      </c>
      <c r="Z10" s="424">
        <v>0.45540000000000003</v>
      </c>
      <c r="AA10" s="424">
        <v>1.3545</v>
      </c>
      <c r="AB10" s="424">
        <v>0.4355</v>
      </c>
      <c r="AC10" s="424">
        <v>0.58979999999999999</v>
      </c>
      <c r="AD10" s="424">
        <v>0.48799999999999999</v>
      </c>
      <c r="AE10" s="424">
        <v>-5.1799999999999999E-2</v>
      </c>
      <c r="AF10" s="424">
        <v>-0.43120000000000003</v>
      </c>
      <c r="AG10" s="424">
        <v>3.1600000000000003E-2</v>
      </c>
      <c r="AH10" s="424">
        <v>4.4900000000000002E-2</v>
      </c>
      <c r="AI10" s="424">
        <v>3.7699999999999997E-2</v>
      </c>
      <c r="AJ10" s="424">
        <v>0.58689999999999998</v>
      </c>
      <c r="AK10" s="424">
        <v>-0.48309999999999997</v>
      </c>
      <c r="AL10" s="424">
        <v>6.0499999999999998E-2</v>
      </c>
      <c r="AM10" s="424">
        <v>3.3099999999999997E-2</v>
      </c>
      <c r="AN10" s="424">
        <v>0.01</v>
      </c>
      <c r="AO10" s="424">
        <v>0.01</v>
      </c>
      <c r="AP10" s="424">
        <v>0.01</v>
      </c>
      <c r="AQ10" s="424">
        <v>204</v>
      </c>
      <c r="AR10" s="424">
        <v>232</v>
      </c>
      <c r="AS10" s="424">
        <v>96</v>
      </c>
      <c r="AT10" s="424">
        <v>609</v>
      </c>
      <c r="AU10" s="424">
        <v>268</v>
      </c>
      <c r="AV10" s="424">
        <v>58</v>
      </c>
      <c r="AW10" s="424">
        <v>200</v>
      </c>
      <c r="AX10" s="424" t="s">
        <v>105</v>
      </c>
      <c r="AY10" s="424" t="s">
        <v>67</v>
      </c>
      <c r="AZ10" s="424">
        <v>0</v>
      </c>
      <c r="BA10" s="424" t="s">
        <v>107</v>
      </c>
      <c r="BB10" s="424"/>
      <c r="BC10" s="424" t="s">
        <v>107</v>
      </c>
      <c r="BD10" s="424"/>
      <c r="BE10" s="434">
        <v>6508</v>
      </c>
    </row>
    <row r="11" spans="1:57" x14ac:dyDescent="0.2">
      <c r="A11" s="432" t="s">
        <v>106</v>
      </c>
      <c r="B11" s="433" t="s">
        <v>1</v>
      </c>
      <c r="C11" s="433" t="s">
        <v>23</v>
      </c>
      <c r="D11" s="424">
        <v>2.2370999999999999</v>
      </c>
      <c r="E11" s="424">
        <v>0.2596</v>
      </c>
      <c r="F11" s="424">
        <v>0.11609999999999999</v>
      </c>
      <c r="G11" s="424">
        <v>48.723799999999997</v>
      </c>
      <c r="H11" s="424">
        <v>2.2871999999999999</v>
      </c>
      <c r="I11" s="424">
        <v>3.1930000000000001</v>
      </c>
      <c r="J11" s="424">
        <v>6.3500000000000001E-2</v>
      </c>
      <c r="K11" s="424">
        <v>0.3</v>
      </c>
      <c r="L11" s="424">
        <v>0.1014</v>
      </c>
      <c r="M11" s="424">
        <v>2.18E-2</v>
      </c>
      <c r="N11" s="424">
        <v>9.5799999999999996E-2</v>
      </c>
      <c r="O11" s="424">
        <v>174.6309</v>
      </c>
      <c r="P11" s="424">
        <v>1104.6940999999999</v>
      </c>
      <c r="Q11" s="424" t="s">
        <v>68</v>
      </c>
      <c r="R11" s="424">
        <v>2.2079</v>
      </c>
      <c r="S11" s="424">
        <v>0.252</v>
      </c>
      <c r="T11" s="424">
        <v>0.11409999999999999</v>
      </c>
      <c r="U11" s="424">
        <f>T11*100</f>
        <v>11.41</v>
      </c>
      <c r="V11" s="424">
        <v>10.646800000000001</v>
      </c>
      <c r="W11" s="424">
        <v>42.253</v>
      </c>
      <c r="X11" s="424">
        <v>2.411</v>
      </c>
      <c r="Y11" s="424">
        <v>4.7300000000000002E-2</v>
      </c>
      <c r="Z11" s="424">
        <v>0.3674</v>
      </c>
      <c r="AA11" s="424">
        <v>1.4173</v>
      </c>
      <c r="AB11" s="424">
        <v>0.35780000000000001</v>
      </c>
      <c r="AC11" s="424">
        <v>0.5071</v>
      </c>
      <c r="AD11" s="424">
        <v>0.41260000000000002</v>
      </c>
      <c r="AE11" s="424">
        <v>0.28100000000000003</v>
      </c>
      <c r="AF11" s="424">
        <v>-0.21879999999999999</v>
      </c>
      <c r="AG11" s="424">
        <v>-3.3799999999999997E-2</v>
      </c>
      <c r="AH11" s="424">
        <v>8.7800000000000003E-2</v>
      </c>
      <c r="AI11" s="424">
        <v>3.5700000000000003E-2</v>
      </c>
      <c r="AJ11" s="424">
        <v>0.49809999999999999</v>
      </c>
      <c r="AK11" s="424">
        <v>0.2452</v>
      </c>
      <c r="AL11" s="424">
        <v>0.3251</v>
      </c>
      <c r="AM11" s="424">
        <v>-6.6500000000000004E-2</v>
      </c>
      <c r="AN11" s="424">
        <v>0.01</v>
      </c>
      <c r="AO11" s="424">
        <v>0.01</v>
      </c>
      <c r="AP11" s="424">
        <v>0.01</v>
      </c>
      <c r="AQ11" s="424">
        <v>216</v>
      </c>
      <c r="AR11" s="424">
        <v>216</v>
      </c>
      <c r="AS11" s="424">
        <v>96</v>
      </c>
      <c r="AT11" s="424">
        <v>629</v>
      </c>
      <c r="AU11" s="424">
        <v>235</v>
      </c>
      <c r="AV11" s="424">
        <v>73</v>
      </c>
      <c r="AW11" s="424">
        <v>200</v>
      </c>
      <c r="AX11" s="424" t="s">
        <v>105</v>
      </c>
      <c r="AY11" s="424" t="s">
        <v>67</v>
      </c>
      <c r="AZ11" s="424">
        <v>0</v>
      </c>
      <c r="BA11" s="424" t="s">
        <v>104</v>
      </c>
      <c r="BB11" s="424"/>
      <c r="BC11" s="424" t="s">
        <v>104</v>
      </c>
      <c r="BD11" s="424"/>
      <c r="BE11" s="434">
        <v>6508</v>
      </c>
    </row>
    <row r="12" spans="1:57" x14ac:dyDescent="0.2">
      <c r="A12" s="435" t="s">
        <v>3</v>
      </c>
      <c r="B12" s="436"/>
      <c r="C12" s="437"/>
      <c r="D12" s="423"/>
      <c r="E12" s="423"/>
      <c r="F12" s="438">
        <f>AVERAGE(F4:F11)</f>
        <v>0.11475</v>
      </c>
      <c r="G12" s="438">
        <f>AVERAGE(G4:G11)</f>
        <v>65.359662500000013</v>
      </c>
      <c r="H12" s="438">
        <f>AVERAGE(H4:H11)</f>
        <v>2.2162625</v>
      </c>
      <c r="I12" s="438">
        <f>AVERAGE(I4:I11)</f>
        <v>3.5849124999999997</v>
      </c>
      <c r="J12" s="438">
        <f>AVERAGE(J4:J11)</f>
        <v>5.6212500000000006E-2</v>
      </c>
      <c r="K12" s="438">
        <f>AVERAGE(K4:K11)</f>
        <v>0.27410000000000001</v>
      </c>
      <c r="L12" s="438">
        <f>AVERAGE(L4:L11)</f>
        <v>8.5737500000000008E-2</v>
      </c>
      <c r="M12" s="438">
        <f>AVERAGE(M4:M11)</f>
        <v>1.915E-2</v>
      </c>
      <c r="N12" s="438">
        <f>AVERAGE(N4:N11)</f>
        <v>8.3612500000000006E-2</v>
      </c>
      <c r="O12" s="438">
        <f>AVERAGE(O4:O11)</f>
        <v>174.04218750000001</v>
      </c>
      <c r="P12" s="438">
        <f>AVERAGE(P4:P11)</f>
        <v>1097.743025</v>
      </c>
      <c r="Q12" s="438" t="e">
        <f>AVERAGE(Q4:Q11)</f>
        <v>#DIV/0!</v>
      </c>
      <c r="R12" s="439">
        <f>AVERAGE(R4:R11)</f>
        <v>2.3278999999999996</v>
      </c>
      <c r="S12" s="439">
        <f>AVERAGE(S4:S11)</f>
        <v>0.26222499999999999</v>
      </c>
      <c r="T12" s="439">
        <f>AVERAGE(T4:T11)</f>
        <v>0.1127875</v>
      </c>
      <c r="U12" s="424">
        <f>T12*100</f>
        <v>11.27875</v>
      </c>
      <c r="V12" s="439">
        <f>AVERAGE(V4:V11)</f>
        <v>12.3906375</v>
      </c>
      <c r="W12" s="439">
        <f>AVERAGE(W4:W11)</f>
        <v>47.436900000000001</v>
      </c>
      <c r="X12" s="439">
        <f>AVERAGE(X4:X11)</f>
        <v>2.6577875000000004</v>
      </c>
      <c r="Y12" s="439">
        <f>AVERAGE(Y4:Y11)</f>
        <v>4.2562500000000003E-2</v>
      </c>
      <c r="Z12" s="439">
        <f>AVERAGE(Z4:Z11)</f>
        <v>0.34238749999999996</v>
      </c>
      <c r="AA12" s="440"/>
      <c r="AB12" s="440"/>
      <c r="AC12" s="440"/>
      <c r="AD12" s="423"/>
      <c r="AE12" s="423"/>
      <c r="AF12" s="423"/>
      <c r="AG12" s="423"/>
      <c r="AH12" s="423"/>
      <c r="AI12" s="423"/>
      <c r="AJ12" s="423"/>
      <c r="AK12" s="423"/>
      <c r="AL12" s="423"/>
      <c r="AM12" s="423"/>
      <c r="AN12" s="423"/>
      <c r="AO12" s="423"/>
      <c r="AP12" s="423"/>
      <c r="AQ12" s="423"/>
      <c r="AR12" s="423"/>
      <c r="AS12" s="423"/>
      <c r="AT12" s="423"/>
      <c r="AU12" s="423"/>
      <c r="AV12" s="423"/>
      <c r="AW12" s="423"/>
      <c r="AX12" s="423"/>
      <c r="AY12" s="423"/>
      <c r="AZ12" s="423"/>
      <c r="BA12" s="423"/>
      <c r="BB12" s="423"/>
      <c r="BC12" s="423"/>
      <c r="BD12" s="423"/>
      <c r="BE12" s="441"/>
    </row>
    <row r="13" spans="1:57" x14ac:dyDescent="0.2">
      <c r="A13" s="432" t="s">
        <v>686</v>
      </c>
      <c r="B13" s="442"/>
      <c r="C13" s="433"/>
      <c r="D13" s="424"/>
      <c r="E13" s="424"/>
      <c r="F13" s="424">
        <f>STDEV(F4:F11)</f>
        <v>1.8313149062120074E-2</v>
      </c>
      <c r="G13" s="424">
        <f>STDEV(G4:G11)</f>
        <v>25.347208558393117</v>
      </c>
      <c r="H13" s="424">
        <f>STDEV(H4:H11)</f>
        <v>0.26730042454939146</v>
      </c>
      <c r="I13" s="424">
        <f>STDEV(I4:I11)</f>
        <v>0.31137320481790265</v>
      </c>
      <c r="J13" s="424">
        <f>STDEV(J4:J11)</f>
        <v>6.365630369413542E-3</v>
      </c>
      <c r="K13" s="424">
        <f>STDEV(K4:K11)</f>
        <v>2.2470297855486595E-2</v>
      </c>
      <c r="L13" s="424">
        <f>STDEV(L4:L11)</f>
        <v>1.0126335890707326E-2</v>
      </c>
      <c r="M13" s="424">
        <f>STDEV(M4:M11)</f>
        <v>3.0840604033365777E-3</v>
      </c>
      <c r="N13" s="424">
        <f>STDEV(N4:N11)</f>
        <v>9.5470919282110763E-3</v>
      </c>
      <c r="O13" s="424">
        <f>STDEV(O4:O11)</f>
        <v>21.525635493485158</v>
      </c>
      <c r="P13" s="424">
        <f>STDEV(P4:P11)</f>
        <v>14.194145649401687</v>
      </c>
      <c r="Q13" s="424"/>
      <c r="R13" s="424">
        <f>STDEV(R4:R11)</f>
        <v>0.10741755642617928</v>
      </c>
      <c r="S13" s="424">
        <f>STDEV(S4:S11)</f>
        <v>4.2050539320475609E-2</v>
      </c>
      <c r="T13" s="424">
        <f>STDEV(T4:T11)</f>
        <v>1.8510262597504473E-2</v>
      </c>
      <c r="U13" s="424">
        <f>STDEV(U4:U11)</f>
        <v>1.8510262597504512</v>
      </c>
      <c r="V13" s="424">
        <f>STDEV(V4:V11)</f>
        <v>2.1928184166485059</v>
      </c>
      <c r="W13" s="424">
        <f>STDEV(W4:W11)</f>
        <v>4.8743446208549051</v>
      </c>
      <c r="X13" s="424">
        <f>STDEV(X4:X11)</f>
        <v>0.43047534337055499</v>
      </c>
      <c r="Y13" s="424">
        <f>STDEV(Y4:Y11)</f>
        <v>4.5418490570628672E-3</v>
      </c>
      <c r="Z13" s="424">
        <f>STDEV(Z4:Z11)</f>
        <v>6.2059083311217213E-2</v>
      </c>
      <c r="AA13" s="424">
        <f>STDEV(AA4:AA11)</f>
        <v>6.0931189233664008E-2</v>
      </c>
      <c r="AB13" s="424">
        <f>STDEV(AB4:AB11)</f>
        <v>5.4233114554538643E-2</v>
      </c>
      <c r="AC13" s="443"/>
      <c r="AD13" s="424"/>
      <c r="AE13" s="424"/>
      <c r="AF13" s="424"/>
      <c r="AG13" s="424"/>
      <c r="AH13" s="424"/>
      <c r="AI13" s="424"/>
      <c r="AJ13" s="424"/>
      <c r="AK13" s="424"/>
      <c r="AL13" s="424"/>
      <c r="AM13" s="424"/>
      <c r="AN13" s="424"/>
      <c r="AO13" s="424"/>
      <c r="AP13" s="424"/>
      <c r="AQ13" s="424"/>
      <c r="AR13" s="424"/>
      <c r="AS13" s="424"/>
      <c r="AT13" s="424"/>
      <c r="AU13" s="424"/>
      <c r="AV13" s="424"/>
      <c r="AW13" s="424"/>
      <c r="AX13" s="424"/>
      <c r="AY13" s="424"/>
      <c r="AZ13" s="424"/>
      <c r="BA13" s="424"/>
      <c r="BB13" s="424"/>
      <c r="BC13" s="424"/>
      <c r="BD13" s="424"/>
      <c r="BE13" s="434"/>
    </row>
    <row r="14" spans="1:57" x14ac:dyDescent="0.2">
      <c r="A14" s="432"/>
      <c r="B14" s="442"/>
      <c r="C14" s="433"/>
      <c r="D14" s="424"/>
      <c r="E14" s="424"/>
      <c r="F14" s="424"/>
      <c r="G14" s="424"/>
      <c r="H14" s="424"/>
      <c r="I14" s="424"/>
      <c r="J14" s="424"/>
      <c r="K14" s="424"/>
      <c r="L14" s="424"/>
      <c r="M14" s="424"/>
      <c r="N14" s="424"/>
      <c r="O14" s="424"/>
      <c r="P14" s="424"/>
      <c r="Q14" s="424"/>
      <c r="R14" s="424"/>
      <c r="S14" s="424"/>
      <c r="T14" s="424"/>
      <c r="U14" s="424"/>
      <c r="V14" s="424"/>
      <c r="W14" s="424"/>
      <c r="X14" s="424"/>
      <c r="Y14" s="424"/>
      <c r="Z14" s="424"/>
      <c r="AA14" s="424"/>
      <c r="AB14" s="424"/>
      <c r="AC14" s="443"/>
      <c r="AD14" s="424"/>
      <c r="AE14" s="424"/>
      <c r="AF14" s="424"/>
      <c r="AG14" s="424"/>
      <c r="AH14" s="424"/>
      <c r="AI14" s="424"/>
      <c r="AJ14" s="424"/>
      <c r="AK14" s="424"/>
      <c r="AL14" s="424"/>
      <c r="AM14" s="424"/>
      <c r="AN14" s="424"/>
      <c r="AO14" s="424"/>
      <c r="AP14" s="424"/>
      <c r="AQ14" s="424"/>
      <c r="AR14" s="424"/>
      <c r="AS14" s="424"/>
      <c r="AT14" s="424"/>
      <c r="AU14" s="424"/>
      <c r="AV14" s="424"/>
      <c r="AW14" s="424"/>
      <c r="AX14" s="424"/>
      <c r="AY14" s="424"/>
      <c r="AZ14" s="424"/>
      <c r="BA14" s="424"/>
      <c r="BB14" s="424"/>
      <c r="BC14" s="424"/>
      <c r="BD14" s="424"/>
      <c r="BE14" s="434"/>
    </row>
    <row r="15" spans="1:57" x14ac:dyDescent="0.2">
      <c r="A15" s="83" t="s">
        <v>687</v>
      </c>
      <c r="B15" s="444" t="s">
        <v>207</v>
      </c>
      <c r="C15" s="444" t="s">
        <v>23</v>
      </c>
      <c r="D15">
        <v>2.8763999999999998</v>
      </c>
      <c r="E15">
        <v>0.4955</v>
      </c>
      <c r="F15">
        <v>0.17230000000000001</v>
      </c>
      <c r="G15">
        <v>138.36799999999999</v>
      </c>
      <c r="H15">
        <v>1.2668999999999999</v>
      </c>
      <c r="I15">
        <v>4.6420000000000003</v>
      </c>
      <c r="J15">
        <v>4.7800000000000002E-2</v>
      </c>
      <c r="K15">
        <v>0.20960000000000001</v>
      </c>
      <c r="L15">
        <v>7.2900000000000006E-2</v>
      </c>
      <c r="M15">
        <v>1.3899999999999999E-2</v>
      </c>
      <c r="N15">
        <v>7.4499999999999997E-2</v>
      </c>
      <c r="O15">
        <v>233.68260000000001</v>
      </c>
      <c r="P15">
        <v>1086.9780000000001</v>
      </c>
      <c r="Q15" t="s">
        <v>68</v>
      </c>
      <c r="R15">
        <v>2.8433999999999999</v>
      </c>
      <c r="S15">
        <v>0.48899999999999999</v>
      </c>
      <c r="T15">
        <v>0.17199999999999999</v>
      </c>
      <c r="U15" s="197">
        <f>100*T15</f>
        <v>17.2</v>
      </c>
      <c r="V15">
        <v>24.069299999999998</v>
      </c>
      <c r="W15">
        <v>49.218200000000003</v>
      </c>
      <c r="X15">
        <v>4.2324999999999999</v>
      </c>
      <c r="Y15">
        <v>4.0599999999999997E-2</v>
      </c>
      <c r="Z15">
        <v>0.1956</v>
      </c>
      <c r="AA15">
        <v>1.7075</v>
      </c>
      <c r="AB15">
        <v>0.2029</v>
      </c>
      <c r="AC15">
        <v>0.34649999999999997</v>
      </c>
      <c r="AD15">
        <v>0.2132</v>
      </c>
      <c r="AE15">
        <v>-1.7500000000000002E-2</v>
      </c>
      <c r="AF15">
        <v>-0.2016</v>
      </c>
      <c r="AG15">
        <v>1.5599999999999999E-2</v>
      </c>
      <c r="AH15">
        <v>-2.8299999999999999E-2</v>
      </c>
      <c r="AI15">
        <v>2.9100000000000001E-2</v>
      </c>
      <c r="AJ15">
        <v>0.34410000000000002</v>
      </c>
      <c r="AK15">
        <v>-0.2117</v>
      </c>
      <c r="AL15">
        <v>1.6899999999999998E-2</v>
      </c>
      <c r="AM15">
        <v>-1.89E-2</v>
      </c>
      <c r="AN15">
        <v>0.01</v>
      </c>
      <c r="AO15">
        <v>0.01</v>
      </c>
      <c r="AP15">
        <v>0.01</v>
      </c>
      <c r="AQ15">
        <v>200</v>
      </c>
      <c r="AR15">
        <v>276</v>
      </c>
      <c r="AS15">
        <v>96</v>
      </c>
      <c r="AT15">
        <v>424</v>
      </c>
      <c r="AU15">
        <v>862</v>
      </c>
      <c r="AV15">
        <v>55</v>
      </c>
      <c r="AW15">
        <v>200</v>
      </c>
      <c r="AX15" t="s">
        <v>105</v>
      </c>
      <c r="AY15" t="s">
        <v>67</v>
      </c>
      <c r="AZ15">
        <v>0</v>
      </c>
      <c r="BA15" t="s">
        <v>688</v>
      </c>
      <c r="BC15" t="s">
        <v>688</v>
      </c>
      <c r="BE15" s="86">
        <v>6508</v>
      </c>
    </row>
    <row r="16" spans="1:57" x14ac:dyDescent="0.2">
      <c r="A16" s="83" t="s">
        <v>689</v>
      </c>
      <c r="B16" s="444" t="s">
        <v>207</v>
      </c>
      <c r="C16" s="444" t="s">
        <v>23</v>
      </c>
      <c r="D16">
        <v>2.2254</v>
      </c>
      <c r="E16">
        <v>0.47110000000000002</v>
      </c>
      <c r="F16">
        <v>0.2117</v>
      </c>
      <c r="G16">
        <v>105.3762</v>
      </c>
      <c r="H16">
        <v>1.2388999999999999</v>
      </c>
      <c r="I16">
        <v>4.5010000000000003</v>
      </c>
      <c r="J16">
        <v>6.1699999999999998E-2</v>
      </c>
      <c r="K16">
        <v>0.2097</v>
      </c>
      <c r="L16">
        <v>6.4899999999999999E-2</v>
      </c>
      <c r="M16">
        <v>1.9E-2</v>
      </c>
      <c r="N16">
        <v>6.1699999999999998E-2</v>
      </c>
      <c r="O16">
        <v>288.65679999999998</v>
      </c>
      <c r="P16">
        <v>1133.2357</v>
      </c>
      <c r="Q16" t="s">
        <v>68</v>
      </c>
      <c r="R16">
        <v>2.1953</v>
      </c>
      <c r="S16">
        <v>0.46610000000000001</v>
      </c>
      <c r="T16">
        <v>0.21229999999999999</v>
      </c>
      <c r="U16" s="197">
        <f>100*T16</f>
        <v>21.23</v>
      </c>
      <c r="V16">
        <v>18.213100000000001</v>
      </c>
      <c r="W16">
        <v>39.076000000000001</v>
      </c>
      <c r="X16">
        <v>4.1481000000000003</v>
      </c>
      <c r="Y16">
        <v>5.1200000000000002E-2</v>
      </c>
      <c r="Z16">
        <v>0.18990000000000001</v>
      </c>
      <c r="AA16">
        <v>1.5325</v>
      </c>
      <c r="AB16">
        <v>0.21010000000000001</v>
      </c>
      <c r="AC16">
        <v>0.32200000000000001</v>
      </c>
      <c r="AD16">
        <v>0.2243</v>
      </c>
      <c r="AE16">
        <v>0.19350000000000001</v>
      </c>
      <c r="AF16">
        <v>-8.0100000000000005E-2</v>
      </c>
      <c r="AG16">
        <v>1.7299999999999999E-2</v>
      </c>
      <c r="AH16">
        <v>-3.8300000000000001E-2</v>
      </c>
      <c r="AI16">
        <v>-2.3599999999999999E-2</v>
      </c>
      <c r="AJ16">
        <v>0.31879999999999997</v>
      </c>
      <c r="AK16">
        <v>8.3299999999999999E-2</v>
      </c>
      <c r="AL16">
        <v>0.20669999999999999</v>
      </c>
      <c r="AM16">
        <v>2.53E-2</v>
      </c>
      <c r="AN16">
        <v>0.01</v>
      </c>
      <c r="AO16">
        <v>0.01</v>
      </c>
      <c r="AP16">
        <v>0.01</v>
      </c>
      <c r="AQ16">
        <v>240</v>
      </c>
      <c r="AR16">
        <v>192</v>
      </c>
      <c r="AS16">
        <v>96</v>
      </c>
      <c r="AT16">
        <v>266</v>
      </c>
      <c r="AU16">
        <v>738</v>
      </c>
      <c r="AV16">
        <v>59</v>
      </c>
      <c r="AW16">
        <v>200</v>
      </c>
      <c r="AX16" t="s">
        <v>105</v>
      </c>
      <c r="AY16" t="s">
        <v>67</v>
      </c>
      <c r="AZ16">
        <v>0</v>
      </c>
      <c r="BA16" t="s">
        <v>690</v>
      </c>
      <c r="BC16" t="s">
        <v>690</v>
      </c>
      <c r="BE16" s="86">
        <v>6508</v>
      </c>
    </row>
    <row r="17" spans="1:57" x14ac:dyDescent="0.2">
      <c r="A17" s="83" t="s">
        <v>691</v>
      </c>
      <c r="B17" s="444" t="s">
        <v>207</v>
      </c>
      <c r="C17" s="444" t="s">
        <v>23</v>
      </c>
      <c r="D17">
        <v>2.7012999999999998</v>
      </c>
      <c r="E17">
        <v>0.73099999999999998</v>
      </c>
      <c r="F17">
        <v>0.27060000000000001</v>
      </c>
      <c r="G17">
        <v>264.03739999999999</v>
      </c>
      <c r="H17">
        <v>0.48089999999999999</v>
      </c>
      <c r="I17">
        <v>6.2297000000000002</v>
      </c>
      <c r="J17">
        <v>4.9799999999999997E-2</v>
      </c>
      <c r="K17">
        <v>0.14760000000000001</v>
      </c>
      <c r="L17">
        <v>4.9099999999999998E-2</v>
      </c>
      <c r="M17">
        <v>1.43E-2</v>
      </c>
      <c r="N17">
        <v>4.6399999999999997E-2</v>
      </c>
      <c r="O17">
        <v>341.17059999999998</v>
      </c>
      <c r="P17">
        <v>1064.904</v>
      </c>
      <c r="Q17" t="s">
        <v>68</v>
      </c>
      <c r="R17">
        <v>2.6680999999999999</v>
      </c>
      <c r="S17">
        <v>0.73080000000000001</v>
      </c>
      <c r="T17">
        <v>0.27389999999999998</v>
      </c>
      <c r="U17" s="197">
        <f>100*T17</f>
        <v>27.389999999999997</v>
      </c>
      <c r="V17">
        <v>33.464100000000002</v>
      </c>
      <c r="W17">
        <v>45.793599999999998</v>
      </c>
      <c r="X17">
        <v>6.2712000000000003</v>
      </c>
      <c r="Y17">
        <v>4.3700000000000003E-2</v>
      </c>
      <c r="Z17">
        <v>0.1158</v>
      </c>
      <c r="AA17">
        <v>1.5972</v>
      </c>
      <c r="AB17">
        <v>0.13719999999999999</v>
      </c>
      <c r="AC17">
        <v>0.21920000000000001</v>
      </c>
      <c r="AD17">
        <v>0.1482</v>
      </c>
      <c r="AE17">
        <v>0.13550000000000001</v>
      </c>
      <c r="AF17">
        <v>-1.7100000000000001E-2</v>
      </c>
      <c r="AG17">
        <v>1.3299999999999999E-2</v>
      </c>
      <c r="AH17">
        <v>-2.1000000000000001E-2</v>
      </c>
      <c r="AI17">
        <v>2.7000000000000001E-3</v>
      </c>
      <c r="AJ17">
        <v>0.21809999999999999</v>
      </c>
      <c r="AK17">
        <v>1.8599999999999998E-2</v>
      </c>
      <c r="AL17">
        <v>0.14710000000000001</v>
      </c>
      <c r="AM17">
        <v>0</v>
      </c>
      <c r="AN17">
        <v>0.01</v>
      </c>
      <c r="AO17">
        <v>0.01</v>
      </c>
      <c r="AP17">
        <v>0.01</v>
      </c>
      <c r="AQ17">
        <v>268</v>
      </c>
      <c r="AR17">
        <v>196</v>
      </c>
      <c r="AS17">
        <v>96</v>
      </c>
      <c r="AT17">
        <v>986</v>
      </c>
      <c r="AU17">
        <v>699</v>
      </c>
      <c r="AV17">
        <v>54</v>
      </c>
      <c r="AW17">
        <v>200</v>
      </c>
      <c r="AX17" t="s">
        <v>105</v>
      </c>
      <c r="AY17" t="s">
        <v>67</v>
      </c>
      <c r="AZ17">
        <v>0</v>
      </c>
      <c r="BA17" t="s">
        <v>692</v>
      </c>
      <c r="BC17" t="s">
        <v>692</v>
      </c>
      <c r="BE17" s="86">
        <v>6508</v>
      </c>
    </row>
    <row r="18" spans="1:57" x14ac:dyDescent="0.2">
      <c r="A18" s="83" t="s">
        <v>693</v>
      </c>
      <c r="B18" s="444" t="s">
        <v>207</v>
      </c>
      <c r="C18" s="444" t="s">
        <v>23</v>
      </c>
      <c r="D18">
        <v>2.5087999999999999</v>
      </c>
      <c r="E18">
        <v>0.48039999999999999</v>
      </c>
      <c r="F18">
        <v>0.1915</v>
      </c>
      <c r="G18">
        <v>127.3532</v>
      </c>
      <c r="H18">
        <v>1.3962000000000001</v>
      </c>
      <c r="I18">
        <v>4.6696999999999997</v>
      </c>
      <c r="J18">
        <v>5.5E-2</v>
      </c>
      <c r="K18">
        <v>0.20230000000000001</v>
      </c>
      <c r="L18">
        <v>6.1400000000000003E-2</v>
      </c>
      <c r="M18">
        <v>1.6899999999999998E-2</v>
      </c>
      <c r="N18">
        <v>5.9900000000000002E-2</v>
      </c>
      <c r="O18">
        <v>265.4579</v>
      </c>
      <c r="P18">
        <v>1105.8889999999999</v>
      </c>
      <c r="Q18" t="s">
        <v>68</v>
      </c>
      <c r="R18">
        <v>2.4786000000000001</v>
      </c>
      <c r="S18">
        <v>0.4733</v>
      </c>
      <c r="T18">
        <v>0.191</v>
      </c>
      <c r="U18" s="197">
        <f>100*T18</f>
        <v>19.100000000000001</v>
      </c>
      <c r="V18">
        <v>21.273499999999999</v>
      </c>
      <c r="W18">
        <v>44.947499999999998</v>
      </c>
      <c r="X18">
        <v>4.2914000000000003</v>
      </c>
      <c r="Y18">
        <v>4.4499999999999998E-2</v>
      </c>
      <c r="Z18">
        <v>0.1885</v>
      </c>
      <c r="AA18">
        <v>1.6049</v>
      </c>
      <c r="AB18">
        <v>0.19639999999999999</v>
      </c>
      <c r="AC18">
        <v>0.31519999999999998</v>
      </c>
      <c r="AD18">
        <v>0.224</v>
      </c>
      <c r="AE18">
        <v>0.1915</v>
      </c>
      <c r="AF18">
        <v>-4.3200000000000002E-2</v>
      </c>
      <c r="AG18">
        <v>6.0000000000000001E-3</v>
      </c>
      <c r="AH18">
        <v>-7.6E-3</v>
      </c>
      <c r="AI18">
        <v>9.7999999999999997E-3</v>
      </c>
      <c r="AJ18">
        <v>0.315</v>
      </c>
      <c r="AK18">
        <v>4.9399999999999999E-2</v>
      </c>
      <c r="AL18">
        <v>0.21840000000000001</v>
      </c>
      <c r="AM18">
        <v>-5.5999999999999999E-3</v>
      </c>
      <c r="AN18">
        <v>0.01</v>
      </c>
      <c r="AO18">
        <v>0.01</v>
      </c>
      <c r="AP18">
        <v>0.01</v>
      </c>
      <c r="AQ18">
        <v>256</v>
      </c>
      <c r="AR18">
        <v>196</v>
      </c>
      <c r="AS18">
        <v>96</v>
      </c>
      <c r="AT18">
        <v>1067</v>
      </c>
      <c r="AU18">
        <v>679</v>
      </c>
      <c r="AV18">
        <v>65</v>
      </c>
      <c r="AW18">
        <v>200</v>
      </c>
      <c r="AX18" t="s">
        <v>105</v>
      </c>
      <c r="AY18" t="s">
        <v>67</v>
      </c>
      <c r="AZ18">
        <v>0</v>
      </c>
      <c r="BA18" t="s">
        <v>694</v>
      </c>
      <c r="BC18" t="s">
        <v>694</v>
      </c>
      <c r="BE18" s="86">
        <v>6508</v>
      </c>
    </row>
    <row r="19" spans="1:57" x14ac:dyDescent="0.2">
      <c r="A19" s="83" t="s">
        <v>695</v>
      </c>
      <c r="B19" s="444" t="s">
        <v>207</v>
      </c>
      <c r="C19" s="444" t="s">
        <v>23</v>
      </c>
      <c r="D19">
        <v>2.6949000000000001</v>
      </c>
      <c r="E19">
        <v>0.64800000000000002</v>
      </c>
      <c r="F19">
        <v>0.24049999999999999</v>
      </c>
      <c r="G19">
        <v>162.34360000000001</v>
      </c>
      <c r="H19">
        <v>0.59199999999999997</v>
      </c>
      <c r="I19">
        <v>5.0457000000000001</v>
      </c>
      <c r="J19">
        <v>5.3100000000000001E-2</v>
      </c>
      <c r="K19">
        <v>0.18790000000000001</v>
      </c>
      <c r="L19">
        <v>6.88E-2</v>
      </c>
      <c r="M19">
        <v>1.5900000000000001E-2</v>
      </c>
      <c r="N19">
        <v>6.8500000000000005E-2</v>
      </c>
      <c r="O19">
        <v>309.60610000000003</v>
      </c>
      <c r="P19">
        <v>1101.6010000000001</v>
      </c>
      <c r="Q19" t="s">
        <v>68</v>
      </c>
      <c r="R19">
        <v>2.6608000000000001</v>
      </c>
      <c r="S19">
        <v>0.64490000000000003</v>
      </c>
      <c r="T19">
        <v>0.2424</v>
      </c>
      <c r="U19" s="197">
        <f>100*T19</f>
        <v>24.240000000000002</v>
      </c>
      <c r="V19">
        <v>27.6082</v>
      </c>
      <c r="W19">
        <v>42.808199999999999</v>
      </c>
      <c r="X19">
        <v>5.1879</v>
      </c>
      <c r="Y19">
        <v>4.6699999999999998E-2</v>
      </c>
      <c r="Z19">
        <v>0.14599999999999999</v>
      </c>
      <c r="AA19">
        <v>1.7060999999999999</v>
      </c>
      <c r="AB19">
        <v>0.16650000000000001</v>
      </c>
      <c r="AC19">
        <v>0.28410000000000002</v>
      </c>
      <c r="AD19">
        <v>0.1724</v>
      </c>
      <c r="AE19">
        <v>1.3599999999999999E-2</v>
      </c>
      <c r="AF19">
        <v>-0.1653</v>
      </c>
      <c r="AG19">
        <v>1.49E-2</v>
      </c>
      <c r="AH19">
        <v>-1.6000000000000001E-3</v>
      </c>
      <c r="AI19">
        <v>2.53E-2</v>
      </c>
      <c r="AJ19">
        <v>0.28299999999999997</v>
      </c>
      <c r="AK19">
        <v>0.17180000000000001</v>
      </c>
      <c r="AL19">
        <v>1.4E-2</v>
      </c>
      <c r="AM19">
        <v>-2.9999999999999997E-4</v>
      </c>
      <c r="AN19">
        <v>0.01</v>
      </c>
      <c r="AO19">
        <v>0.01</v>
      </c>
      <c r="AP19">
        <v>0.01</v>
      </c>
      <c r="AQ19">
        <v>240</v>
      </c>
      <c r="AR19">
        <v>232</v>
      </c>
      <c r="AS19">
        <v>96</v>
      </c>
      <c r="AT19">
        <v>565</v>
      </c>
      <c r="AU19">
        <v>248</v>
      </c>
      <c r="AV19">
        <v>65</v>
      </c>
      <c r="AW19">
        <v>200</v>
      </c>
      <c r="AX19" t="s">
        <v>105</v>
      </c>
      <c r="AY19" t="s">
        <v>67</v>
      </c>
      <c r="AZ19">
        <v>0</v>
      </c>
      <c r="BA19" t="s">
        <v>696</v>
      </c>
      <c r="BC19" t="s">
        <v>696</v>
      </c>
      <c r="BE19" s="86">
        <v>6508</v>
      </c>
    </row>
    <row r="20" spans="1:57" x14ac:dyDescent="0.2">
      <c r="A20" s="83" t="s">
        <v>697</v>
      </c>
      <c r="B20" s="444" t="s">
        <v>207</v>
      </c>
      <c r="C20" s="444" t="s">
        <v>23</v>
      </c>
      <c r="D20">
        <v>2.8243999999999998</v>
      </c>
      <c r="E20">
        <v>0.50649999999999995</v>
      </c>
      <c r="F20">
        <v>0.17929999999999999</v>
      </c>
      <c r="G20">
        <v>107.1033</v>
      </c>
      <c r="H20">
        <v>1.1872</v>
      </c>
      <c r="I20">
        <v>4.3075999999999999</v>
      </c>
      <c r="J20">
        <v>5.45E-2</v>
      </c>
      <c r="K20">
        <v>0.22420000000000001</v>
      </c>
      <c r="L20">
        <v>7.85E-2</v>
      </c>
      <c r="M20">
        <v>1.7299999999999999E-2</v>
      </c>
      <c r="N20">
        <v>7.85E-2</v>
      </c>
      <c r="O20">
        <v>244.64930000000001</v>
      </c>
      <c r="P20">
        <v>1094.711</v>
      </c>
      <c r="Q20" t="s">
        <v>68</v>
      </c>
      <c r="R20">
        <v>2.7907000000000002</v>
      </c>
      <c r="S20">
        <v>0.50080000000000002</v>
      </c>
      <c r="T20">
        <v>0.17949999999999999</v>
      </c>
      <c r="U20" s="197">
        <f>100*T20</f>
        <v>17.95</v>
      </c>
      <c r="V20">
        <v>22.2926</v>
      </c>
      <c r="W20">
        <v>44.514000000000003</v>
      </c>
      <c r="X20">
        <v>3.9940000000000002</v>
      </c>
      <c r="Y20">
        <v>4.4900000000000002E-2</v>
      </c>
      <c r="Z20">
        <v>0.2054</v>
      </c>
      <c r="AA20">
        <v>1.5627</v>
      </c>
      <c r="AB20">
        <v>0.21579999999999999</v>
      </c>
      <c r="AC20">
        <v>0.33729999999999999</v>
      </c>
      <c r="AD20">
        <v>0.23469999999999999</v>
      </c>
      <c r="AE20">
        <v>0.1613</v>
      </c>
      <c r="AF20">
        <v>-0.14280000000000001</v>
      </c>
      <c r="AG20">
        <v>1.3899999999999999E-2</v>
      </c>
      <c r="AH20">
        <v>-1.95E-2</v>
      </c>
      <c r="AI20">
        <v>1.0800000000000001E-2</v>
      </c>
      <c r="AJ20">
        <v>0.33650000000000002</v>
      </c>
      <c r="AK20">
        <v>-0.15540000000000001</v>
      </c>
      <c r="AL20">
        <v>-0.1759</v>
      </c>
      <c r="AM20">
        <v>-3.3999999999999998E-3</v>
      </c>
      <c r="AN20">
        <v>0.01</v>
      </c>
      <c r="AO20">
        <v>0.01</v>
      </c>
      <c r="AP20">
        <v>0.01</v>
      </c>
      <c r="AQ20">
        <v>248</v>
      </c>
      <c r="AR20">
        <v>240</v>
      </c>
      <c r="AS20">
        <v>96</v>
      </c>
      <c r="AT20">
        <v>625</v>
      </c>
      <c r="AU20">
        <v>247</v>
      </c>
      <c r="AV20">
        <v>71</v>
      </c>
      <c r="AW20">
        <v>200</v>
      </c>
      <c r="AX20" t="s">
        <v>105</v>
      </c>
      <c r="AY20" t="s">
        <v>67</v>
      </c>
      <c r="AZ20">
        <v>0</v>
      </c>
      <c r="BA20" t="s">
        <v>698</v>
      </c>
      <c r="BC20" t="s">
        <v>698</v>
      </c>
      <c r="BE20" s="86">
        <v>6508</v>
      </c>
    </row>
    <row r="21" spans="1:57" x14ac:dyDescent="0.2">
      <c r="A21" s="83" t="s">
        <v>699</v>
      </c>
      <c r="B21" s="444" t="s">
        <v>207</v>
      </c>
      <c r="C21" s="444" t="s">
        <v>23</v>
      </c>
      <c r="D21">
        <v>2.7433000000000001</v>
      </c>
      <c r="E21">
        <v>0.49120000000000003</v>
      </c>
      <c r="F21">
        <v>0.17910000000000001</v>
      </c>
      <c r="G21">
        <v>141.07079999999999</v>
      </c>
      <c r="H21">
        <v>1.2894000000000001</v>
      </c>
      <c r="I21">
        <v>4.5608000000000004</v>
      </c>
      <c r="J21">
        <v>5.21E-2</v>
      </c>
      <c r="K21">
        <v>0.2089</v>
      </c>
      <c r="L21">
        <v>6.8500000000000005E-2</v>
      </c>
      <c r="M21">
        <v>1.5699999999999999E-2</v>
      </c>
      <c r="N21">
        <v>6.4799999999999996E-2</v>
      </c>
      <c r="O21">
        <v>242.47</v>
      </c>
      <c r="P21">
        <v>1088.2439999999999</v>
      </c>
      <c r="Q21" t="s">
        <v>68</v>
      </c>
      <c r="R21">
        <v>2.7099000000000002</v>
      </c>
      <c r="S21">
        <v>0.48549999999999999</v>
      </c>
      <c r="T21">
        <v>0.1792</v>
      </c>
      <c r="U21" s="197">
        <f>100*T21</f>
        <v>17.919999999999998</v>
      </c>
      <c r="V21">
        <v>22.501799999999999</v>
      </c>
      <c r="W21">
        <v>46.347200000000001</v>
      </c>
      <c r="X21">
        <v>4.1517999999999997</v>
      </c>
      <c r="Y21">
        <v>4.3200000000000002E-2</v>
      </c>
      <c r="Z21">
        <v>0.19769999999999999</v>
      </c>
      <c r="AA21">
        <v>1.4663999999999999</v>
      </c>
      <c r="AB21">
        <v>0.21049999999999999</v>
      </c>
      <c r="AC21">
        <v>0.30869999999999997</v>
      </c>
      <c r="AD21">
        <v>0.22900000000000001</v>
      </c>
      <c r="AE21">
        <v>-0.20710000000000001</v>
      </c>
      <c r="AF21">
        <v>-3.09E-2</v>
      </c>
      <c r="AG21">
        <v>2.18E-2</v>
      </c>
      <c r="AH21">
        <v>2.87E-2</v>
      </c>
      <c r="AI21">
        <v>2.3400000000000001E-2</v>
      </c>
      <c r="AJ21">
        <v>0.30640000000000001</v>
      </c>
      <c r="AK21">
        <v>-3.5200000000000002E-2</v>
      </c>
      <c r="AL21">
        <v>0.2258</v>
      </c>
      <c r="AM21">
        <v>-1.4E-2</v>
      </c>
      <c r="AN21">
        <v>0.01</v>
      </c>
      <c r="AO21">
        <v>0.01</v>
      </c>
      <c r="AP21">
        <v>0.01</v>
      </c>
      <c r="AQ21">
        <v>272</v>
      </c>
      <c r="AR21">
        <v>208</v>
      </c>
      <c r="AS21">
        <v>96</v>
      </c>
      <c r="AT21">
        <v>439</v>
      </c>
      <c r="AU21">
        <v>832</v>
      </c>
      <c r="AV21">
        <v>69</v>
      </c>
      <c r="AW21">
        <v>200</v>
      </c>
      <c r="AX21" t="s">
        <v>105</v>
      </c>
      <c r="AY21" t="s">
        <v>67</v>
      </c>
      <c r="AZ21">
        <v>0</v>
      </c>
      <c r="BA21" t="s">
        <v>700</v>
      </c>
      <c r="BC21" t="s">
        <v>700</v>
      </c>
      <c r="BE21" s="86">
        <v>6508</v>
      </c>
    </row>
    <row r="22" spans="1:57" x14ac:dyDescent="0.2">
      <c r="A22" s="83" t="s">
        <v>701</v>
      </c>
      <c r="B22" s="444" t="s">
        <v>207</v>
      </c>
      <c r="C22" s="444" t="s">
        <v>23</v>
      </c>
      <c r="D22">
        <v>2.6476000000000002</v>
      </c>
      <c r="E22">
        <v>0.42059999999999997</v>
      </c>
      <c r="F22">
        <v>0.15890000000000001</v>
      </c>
      <c r="G22">
        <v>112.7439</v>
      </c>
      <c r="H22">
        <v>1.2669999999999999</v>
      </c>
      <c r="I22">
        <v>4.0686</v>
      </c>
      <c r="J22">
        <v>4.8599999999999997E-2</v>
      </c>
      <c r="K22">
        <v>0.2369</v>
      </c>
      <c r="L22">
        <v>7.6399999999999996E-2</v>
      </c>
      <c r="M22">
        <v>1.35E-2</v>
      </c>
      <c r="N22">
        <v>7.2700000000000001E-2</v>
      </c>
      <c r="O22">
        <v>215.6859</v>
      </c>
      <c r="P22">
        <v>1070.106</v>
      </c>
      <c r="Q22" t="s">
        <v>68</v>
      </c>
      <c r="R22">
        <v>2.6166999999999998</v>
      </c>
      <c r="S22">
        <v>0.4143</v>
      </c>
      <c r="T22">
        <v>0.1583</v>
      </c>
      <c r="U22" s="197">
        <f>100*T22</f>
        <v>15.83</v>
      </c>
      <c r="V22">
        <v>20.045200000000001</v>
      </c>
      <c r="W22">
        <v>48.378700000000002</v>
      </c>
      <c r="X22">
        <v>3.8302</v>
      </c>
      <c r="Y22">
        <v>4.1300000000000003E-2</v>
      </c>
      <c r="Z22">
        <v>0.21970000000000001</v>
      </c>
      <c r="AA22">
        <v>1.4621</v>
      </c>
      <c r="AB22">
        <v>0.23280000000000001</v>
      </c>
      <c r="AC22">
        <v>0.34039999999999998</v>
      </c>
      <c r="AD22">
        <v>0.2404</v>
      </c>
      <c r="AE22">
        <v>0.15429999999999999</v>
      </c>
      <c r="AF22">
        <v>0.1744</v>
      </c>
      <c r="AG22">
        <v>-8.0000000000000004E-4</v>
      </c>
      <c r="AH22">
        <v>2.12E-2</v>
      </c>
      <c r="AI22">
        <v>-1.72E-2</v>
      </c>
      <c r="AJ22">
        <v>0.33929999999999999</v>
      </c>
      <c r="AK22">
        <v>-0.1794</v>
      </c>
      <c r="AL22">
        <v>0.15890000000000001</v>
      </c>
      <c r="AM22">
        <v>1.9300000000000001E-2</v>
      </c>
      <c r="AN22">
        <v>0.01</v>
      </c>
      <c r="AO22">
        <v>0.01</v>
      </c>
      <c r="AP22">
        <v>0.01</v>
      </c>
      <c r="AQ22">
        <v>268</v>
      </c>
      <c r="AR22">
        <v>192</v>
      </c>
      <c r="AS22">
        <v>96</v>
      </c>
      <c r="AT22">
        <v>664</v>
      </c>
      <c r="AU22">
        <v>320</v>
      </c>
      <c r="AV22">
        <v>55</v>
      </c>
      <c r="AW22">
        <v>200</v>
      </c>
      <c r="AX22" t="s">
        <v>105</v>
      </c>
      <c r="AY22" t="s">
        <v>67</v>
      </c>
      <c r="AZ22">
        <v>0</v>
      </c>
      <c r="BA22" t="s">
        <v>702</v>
      </c>
      <c r="BC22" t="s">
        <v>702</v>
      </c>
      <c r="BE22" s="86">
        <v>6508</v>
      </c>
    </row>
    <row r="23" spans="1:57" x14ac:dyDescent="0.2">
      <c r="A23" s="435" t="s">
        <v>3</v>
      </c>
      <c r="B23" s="436"/>
      <c r="C23" s="437"/>
      <c r="D23" s="423"/>
      <c r="E23" s="423"/>
      <c r="F23" s="438">
        <f>AVERAGE(F15:F22)</f>
        <v>0.20048750000000001</v>
      </c>
      <c r="G23" s="438">
        <f>AVERAGE(G15:G22)</f>
        <v>144.79954999999998</v>
      </c>
      <c r="H23" s="438">
        <f>AVERAGE(H15:H22)</f>
        <v>1.0898124999999999</v>
      </c>
      <c r="I23" s="438">
        <f>AVERAGE(I15:I22)</f>
        <v>4.7531375000000011</v>
      </c>
      <c r="J23" s="438">
        <f>AVERAGE(J15:J22)</f>
        <v>5.282499999999999E-2</v>
      </c>
      <c r="K23" s="438">
        <f>AVERAGE(K15:K22)</f>
        <v>0.2033875</v>
      </c>
      <c r="L23" s="438">
        <f>AVERAGE(L15:L22)</f>
        <v>6.7562500000000011E-2</v>
      </c>
      <c r="M23" s="438">
        <f>AVERAGE(M15:M22)</f>
        <v>1.58125E-2</v>
      </c>
      <c r="N23" s="438">
        <f>AVERAGE(N15:N22)</f>
        <v>6.5875000000000003E-2</v>
      </c>
      <c r="O23" s="438">
        <f>AVERAGE(O15:O22)</f>
        <v>267.67240000000004</v>
      </c>
      <c r="P23" s="438">
        <f>AVERAGE(P15:P22)</f>
        <v>1093.2085875</v>
      </c>
      <c r="Q23" s="438" t="e">
        <f>AVERAGE(Q15:Q22)</f>
        <v>#DIV/0!</v>
      </c>
      <c r="R23" s="439">
        <f>AVERAGE(R15:R22)</f>
        <v>2.6204375000000004</v>
      </c>
      <c r="S23" s="439">
        <f>AVERAGE(S15:S22)</f>
        <v>0.52558749999999999</v>
      </c>
      <c r="T23" s="439">
        <f>AVERAGE(T15:T22)</f>
        <v>0.201075</v>
      </c>
      <c r="U23" s="424">
        <f>T23*100</f>
        <v>20.107500000000002</v>
      </c>
      <c r="V23" s="439">
        <f>AVERAGE(V15:V22)</f>
        <v>23.683474999999998</v>
      </c>
      <c r="W23" s="439">
        <f>AVERAGE(W15:W22)</f>
        <v>45.135424999999998</v>
      </c>
      <c r="X23" s="439">
        <f>AVERAGE(X15:X22)</f>
        <v>4.5133874999999994</v>
      </c>
      <c r="Y23" s="439">
        <f>AVERAGE(Y15:Y22)</f>
        <v>4.4512500000000003E-2</v>
      </c>
      <c r="Z23" s="439">
        <f>AVERAGE(Z15:Z22)</f>
        <v>0.18232499999999999</v>
      </c>
      <c r="AA23" s="440"/>
      <c r="AB23" s="440"/>
      <c r="AC23" s="440"/>
      <c r="AD23" s="423"/>
      <c r="AE23" s="423"/>
      <c r="AF23" s="423"/>
      <c r="AG23" s="423"/>
      <c r="AH23" s="423"/>
      <c r="AI23" s="424"/>
      <c r="AJ23" s="424"/>
      <c r="AK23" s="424"/>
      <c r="AL23" s="424"/>
      <c r="AM23" s="424"/>
      <c r="AN23" s="424"/>
      <c r="AO23" s="424"/>
      <c r="AP23" s="424"/>
      <c r="AQ23" s="424"/>
      <c r="AR23" s="424"/>
      <c r="AS23" s="424"/>
      <c r="AT23" s="424"/>
      <c r="AU23" s="424"/>
      <c r="AV23" s="424"/>
      <c r="AW23" s="424"/>
      <c r="AX23" s="424"/>
      <c r="AY23" s="424"/>
      <c r="AZ23" s="424"/>
      <c r="BA23" s="424"/>
      <c r="BB23" s="424"/>
      <c r="BC23" s="424"/>
      <c r="BD23" s="424"/>
      <c r="BE23" s="434"/>
    </row>
    <row r="24" spans="1:57" x14ac:dyDescent="0.2">
      <c r="A24" s="432" t="s">
        <v>686</v>
      </c>
      <c r="B24" s="442"/>
      <c r="C24" s="433"/>
      <c r="D24" s="424"/>
      <c r="E24" s="424"/>
      <c r="F24" s="424">
        <f>STDEV(F15:F22)</f>
        <v>3.8085709262136565E-2</v>
      </c>
      <c r="G24" s="424">
        <f>STDEV(G15:G22)</f>
        <v>51.944853436147675</v>
      </c>
      <c r="H24" s="424">
        <f>STDEV(H15:H22)</f>
        <v>0.3478026921669406</v>
      </c>
      <c r="I24" s="424">
        <f>STDEV(I15:I22)</f>
        <v>0.66039006641637377</v>
      </c>
      <c r="J24" s="424">
        <f>STDEV(J15:J22)</f>
        <v>4.4586192609692198E-3</v>
      </c>
      <c r="K24" s="424">
        <f>STDEV(K15:K22)</f>
        <v>2.6775171734810064E-2</v>
      </c>
      <c r="L24" s="424">
        <f>STDEV(L15:L22)</f>
        <v>9.3698509669501284E-3</v>
      </c>
      <c r="M24" s="424">
        <f>STDEV(M15:M22)</f>
        <v>1.8848550531615344E-3</v>
      </c>
      <c r="N24" s="424">
        <f>STDEV(N15:N22)</f>
        <v>1.014758943929894E-2</v>
      </c>
      <c r="O24" s="424">
        <f>STDEV(O15:O22)</f>
        <v>42.474860528148746</v>
      </c>
      <c r="P24" s="424">
        <f>STDEV(P15:P22)</f>
        <v>21.494181935480473</v>
      </c>
      <c r="Q24" s="424"/>
      <c r="R24" s="424">
        <f>STDEV(R15:R22)</f>
        <v>0.20405871660242442</v>
      </c>
      <c r="S24" s="424">
        <f>STDEV(S15:S22)</f>
        <v>0.10594160706324407</v>
      </c>
      <c r="T24" s="424">
        <f>STDEV(T15:T22)</f>
        <v>3.9384179202169037E-2</v>
      </c>
      <c r="U24" s="424">
        <f>STDEV(U15:U22)</f>
        <v>3.9384179202169025</v>
      </c>
      <c r="V24" s="424">
        <f>STDEV(V15:V22)</f>
        <v>4.8331277780838588</v>
      </c>
      <c r="W24" s="424">
        <f>STDEV(W15:W22)</f>
        <v>3.1991867219877714</v>
      </c>
      <c r="X24" s="424">
        <f>STDEV(X15:X22)</f>
        <v>0.81711488515123953</v>
      </c>
      <c r="Y24" s="424">
        <f>STDEV(Y15:Y22)</f>
        <v>3.3309962044838354E-3</v>
      </c>
      <c r="Z24" s="424">
        <f>STDEV(Z15:Z22)</f>
        <v>3.4189712320688424E-2</v>
      </c>
      <c r="AA24" s="424">
        <f>STDEV(AA15:AA22)</f>
        <v>9.444134612098061E-2</v>
      </c>
      <c r="AB24" s="424">
        <f>STDEV(AB15:AB22)</f>
        <v>3.0539424168956171E-2</v>
      </c>
      <c r="AC24" s="443"/>
      <c r="AD24" s="424"/>
      <c r="AE24" s="424"/>
      <c r="AF24" s="424"/>
      <c r="AG24" s="424"/>
      <c r="AH24" s="424"/>
      <c r="AI24" s="438"/>
      <c r="AJ24" s="438"/>
      <c r="AK24" s="438"/>
      <c r="AL24" s="438"/>
      <c r="AM24" s="438"/>
      <c r="AN24" s="438"/>
      <c r="AO24" s="438"/>
      <c r="AP24" s="438"/>
      <c r="AQ24" s="438"/>
      <c r="AR24" s="438"/>
      <c r="AS24" s="438"/>
      <c r="AT24" s="438"/>
      <c r="AU24" s="438"/>
      <c r="AV24" s="438"/>
      <c r="AW24" s="438"/>
      <c r="AX24" s="438"/>
      <c r="AY24" s="438"/>
      <c r="AZ24" s="438"/>
      <c r="BA24" s="438"/>
      <c r="BB24" s="438"/>
      <c r="BC24" s="438"/>
      <c r="BD24" s="438"/>
      <c r="BE24" s="445"/>
    </row>
    <row r="25" spans="1:57" x14ac:dyDescent="0.2">
      <c r="A25" s="432"/>
      <c r="B25" s="442"/>
      <c r="C25" s="433"/>
      <c r="D25" s="424"/>
      <c r="E25" s="424"/>
      <c r="F25" s="424"/>
      <c r="G25" s="424"/>
      <c r="H25" s="424"/>
      <c r="I25" s="424"/>
      <c r="J25" s="424"/>
      <c r="K25" s="424"/>
      <c r="L25" s="424"/>
      <c r="M25" s="424"/>
      <c r="N25" s="424"/>
      <c r="O25" s="424"/>
      <c r="P25" s="424"/>
      <c r="Q25" s="424"/>
      <c r="R25" s="424"/>
      <c r="S25" s="424"/>
      <c r="T25" s="424"/>
      <c r="U25" s="424">
        <f>T25*100</f>
        <v>0</v>
      </c>
      <c r="V25" s="424"/>
      <c r="W25" s="424"/>
      <c r="X25" s="424"/>
      <c r="Y25" s="424"/>
      <c r="Z25" s="424"/>
      <c r="AA25" s="443"/>
      <c r="AB25" s="443"/>
      <c r="AC25" s="443"/>
      <c r="AD25" s="424"/>
      <c r="AE25" s="424"/>
      <c r="AF25" s="424"/>
      <c r="AG25" s="424"/>
      <c r="AH25" s="424"/>
      <c r="AI25" s="424"/>
      <c r="AJ25" s="424"/>
      <c r="AK25" s="424"/>
      <c r="AL25" s="424"/>
      <c r="AM25" s="424"/>
      <c r="AN25" s="424"/>
      <c r="AO25" s="424"/>
      <c r="AP25" s="424"/>
      <c r="AQ25" s="424"/>
      <c r="AR25" s="424"/>
      <c r="AS25" s="424"/>
      <c r="AT25" s="424"/>
      <c r="AU25" s="424"/>
      <c r="AV25" s="424"/>
      <c r="AW25" s="424"/>
      <c r="AX25" s="424"/>
      <c r="AY25" s="424"/>
      <c r="AZ25" s="424"/>
      <c r="BA25" s="424"/>
      <c r="BB25" s="424"/>
      <c r="BC25" s="424"/>
      <c r="BD25" s="424"/>
      <c r="BE25" s="434"/>
    </row>
    <row r="26" spans="1:57" x14ac:dyDescent="0.2">
      <c r="A26" s="432" t="s">
        <v>103</v>
      </c>
      <c r="B26" s="446" t="s">
        <v>1</v>
      </c>
      <c r="C26" s="446" t="s">
        <v>13</v>
      </c>
      <c r="D26" s="424">
        <v>1.8755999999999999</v>
      </c>
      <c r="E26" s="424">
        <v>0.15290000000000001</v>
      </c>
      <c r="F26" s="424">
        <v>8.1500000000000003E-2</v>
      </c>
      <c r="G26" s="424">
        <v>39.988</v>
      </c>
      <c r="H26" s="424">
        <v>3.0303</v>
      </c>
      <c r="I26" s="424">
        <v>3.3008000000000002</v>
      </c>
      <c r="J26" s="424">
        <v>5.4699999999999999E-2</v>
      </c>
      <c r="K26" s="424">
        <v>0.2913</v>
      </c>
      <c r="L26" s="424">
        <v>7.9899999999999999E-2</v>
      </c>
      <c r="M26" s="424">
        <v>1.9E-2</v>
      </c>
      <c r="N26" s="424">
        <v>7.7799999999999994E-2</v>
      </c>
      <c r="O26" s="424">
        <v>121.41419999999999</v>
      </c>
      <c r="P26" s="424">
        <v>1049.8599999999999</v>
      </c>
      <c r="Q26" s="424" t="s">
        <v>68</v>
      </c>
      <c r="R26" s="424">
        <v>1.8462000000000001</v>
      </c>
      <c r="S26" s="424">
        <v>0.1444</v>
      </c>
      <c r="T26" s="424">
        <v>7.8200000000000006E-2</v>
      </c>
      <c r="U26" s="424">
        <f>T26*100</f>
        <v>7.82</v>
      </c>
      <c r="V26" s="424">
        <v>7.5952999999999999</v>
      </c>
      <c r="W26" s="424">
        <v>52.6173</v>
      </c>
      <c r="X26" s="424">
        <v>2.0569999999999999</v>
      </c>
      <c r="Y26" s="424">
        <v>3.7999999999999999E-2</v>
      </c>
      <c r="Z26" s="424">
        <v>0.4481</v>
      </c>
      <c r="AA26" s="424">
        <v>1.2478</v>
      </c>
      <c r="AB26" s="424">
        <v>0.43430000000000002</v>
      </c>
      <c r="AC26" s="424">
        <v>0.54179999999999995</v>
      </c>
      <c r="AD26" s="424">
        <v>0.49859999999999999</v>
      </c>
      <c r="AE26" s="424">
        <v>-0.25009999999999999</v>
      </c>
      <c r="AF26" s="424">
        <v>-0.35499999999999998</v>
      </c>
      <c r="AG26" s="424">
        <v>-1.1999999999999999E-3</v>
      </c>
      <c r="AH26" s="424">
        <v>9.4700000000000006E-2</v>
      </c>
      <c r="AI26" s="424">
        <v>-6.8599999999999994E-2</v>
      </c>
      <c r="AJ26" s="424">
        <v>0.52910000000000001</v>
      </c>
      <c r="AK26" s="424">
        <v>-0.3982</v>
      </c>
      <c r="AL26" s="424">
        <v>0.28010000000000002</v>
      </c>
      <c r="AM26" s="424">
        <v>0.1076</v>
      </c>
      <c r="AN26" s="424">
        <v>0.01</v>
      </c>
      <c r="AO26" s="424">
        <v>0.01</v>
      </c>
      <c r="AP26" s="424">
        <v>0.01</v>
      </c>
      <c r="AQ26" s="424">
        <v>232</v>
      </c>
      <c r="AR26" s="424">
        <v>176</v>
      </c>
      <c r="AS26" s="424">
        <v>96</v>
      </c>
      <c r="AT26" s="424">
        <v>988</v>
      </c>
      <c r="AU26" s="424">
        <v>828</v>
      </c>
      <c r="AV26" s="424">
        <v>34</v>
      </c>
      <c r="AW26" s="424">
        <v>200</v>
      </c>
      <c r="AX26" s="424" t="s">
        <v>67</v>
      </c>
      <c r="AY26" s="424" t="s">
        <v>67</v>
      </c>
      <c r="AZ26" s="424">
        <v>0</v>
      </c>
      <c r="BA26" s="424" t="s">
        <v>102</v>
      </c>
      <c r="BB26" s="424"/>
      <c r="BC26" s="424" t="s">
        <v>102</v>
      </c>
      <c r="BD26" s="424"/>
      <c r="BE26" s="434">
        <v>6508</v>
      </c>
    </row>
    <row r="27" spans="1:57" x14ac:dyDescent="0.2">
      <c r="A27" s="432" t="s">
        <v>101</v>
      </c>
      <c r="B27" s="446" t="s">
        <v>1</v>
      </c>
      <c r="C27" s="446" t="s">
        <v>13</v>
      </c>
      <c r="D27" s="424">
        <v>1.8754</v>
      </c>
      <c r="E27" s="424">
        <v>0.1217</v>
      </c>
      <c r="F27" s="424">
        <v>6.4899999999999999E-2</v>
      </c>
      <c r="G27" s="424">
        <v>39.991100000000003</v>
      </c>
      <c r="H27" s="424">
        <v>2.9581</v>
      </c>
      <c r="I27" s="424">
        <v>3.5036</v>
      </c>
      <c r="J27" s="424">
        <v>4.6300000000000001E-2</v>
      </c>
      <c r="K27" s="424">
        <v>0.28310000000000002</v>
      </c>
      <c r="L27" s="424">
        <v>6.8400000000000002E-2</v>
      </c>
      <c r="M27" s="424">
        <v>1.7399999999999999E-2</v>
      </c>
      <c r="N27" s="424">
        <v>6.54E-2</v>
      </c>
      <c r="O27" s="424">
        <v>104.6126</v>
      </c>
      <c r="P27" s="424">
        <v>1062.3030000000001</v>
      </c>
      <c r="Q27" s="424" t="s">
        <v>68</v>
      </c>
      <c r="R27" s="424">
        <v>1.8476999999999999</v>
      </c>
      <c r="S27" s="424">
        <v>0.113</v>
      </c>
      <c r="T27" s="424">
        <v>6.1199999999999997E-2</v>
      </c>
      <c r="U27" s="424">
        <f>T27*100</f>
        <v>6.12</v>
      </c>
      <c r="V27" s="424">
        <v>6.7807000000000004</v>
      </c>
      <c r="W27" s="424">
        <v>60.006100000000004</v>
      </c>
      <c r="X27" s="424">
        <v>1.8349</v>
      </c>
      <c r="Y27" s="424">
        <v>3.3300000000000003E-2</v>
      </c>
      <c r="Z27" s="424">
        <v>0.51170000000000004</v>
      </c>
      <c r="AA27" s="424">
        <v>1.1924999999999999</v>
      </c>
      <c r="AB27" s="424">
        <v>0.50429999999999997</v>
      </c>
      <c r="AC27" s="424">
        <v>0.60140000000000005</v>
      </c>
      <c r="AD27" s="424">
        <v>0.54069999999999996</v>
      </c>
      <c r="AE27" s="424">
        <v>-0.49840000000000001</v>
      </c>
      <c r="AF27" s="424">
        <v>5.0299999999999997E-2</v>
      </c>
      <c r="AG27" s="424">
        <v>5.8299999999999998E-2</v>
      </c>
      <c r="AH27" s="424">
        <v>4.36E-2</v>
      </c>
      <c r="AI27" s="424">
        <v>-0.21679999999999999</v>
      </c>
      <c r="AJ27" s="424">
        <v>0.55920000000000003</v>
      </c>
      <c r="AK27" s="424">
        <v>7.2599999999999998E-2</v>
      </c>
      <c r="AL27" s="424">
        <v>0.50149999999999995</v>
      </c>
      <c r="AM27" s="424">
        <v>0.18870000000000001</v>
      </c>
      <c r="AN27" s="424">
        <v>0.01</v>
      </c>
      <c r="AO27" s="424">
        <v>0.01</v>
      </c>
      <c r="AP27" s="424">
        <v>0.01</v>
      </c>
      <c r="AQ27" s="424">
        <v>228</v>
      </c>
      <c r="AR27" s="424">
        <v>180</v>
      </c>
      <c r="AS27" s="424">
        <v>96</v>
      </c>
      <c r="AT27" s="424">
        <v>1039</v>
      </c>
      <c r="AU27" s="424">
        <v>831</v>
      </c>
      <c r="AV27" s="424">
        <v>32</v>
      </c>
      <c r="AW27" s="424">
        <v>200</v>
      </c>
      <c r="AX27" s="424" t="s">
        <v>67</v>
      </c>
      <c r="AY27" s="424" t="s">
        <v>67</v>
      </c>
      <c r="AZ27" s="424">
        <v>0</v>
      </c>
      <c r="BA27" s="424" t="s">
        <v>100</v>
      </c>
      <c r="BB27" s="424"/>
      <c r="BC27" s="424" t="s">
        <v>100</v>
      </c>
      <c r="BD27" s="424"/>
      <c r="BE27" s="434">
        <v>6508</v>
      </c>
    </row>
    <row r="28" spans="1:57" x14ac:dyDescent="0.2">
      <c r="A28" s="432" t="s">
        <v>99</v>
      </c>
      <c r="B28" s="446" t="s">
        <v>1</v>
      </c>
      <c r="C28" s="446" t="s">
        <v>13</v>
      </c>
      <c r="D28" s="424">
        <v>2.1945999999999999</v>
      </c>
      <c r="E28" s="424">
        <v>0.26400000000000001</v>
      </c>
      <c r="F28" s="424">
        <v>0.1203</v>
      </c>
      <c r="G28" s="424">
        <v>108.67489999999999</v>
      </c>
      <c r="H28" s="424">
        <v>2.1522000000000001</v>
      </c>
      <c r="I28" s="424">
        <v>3.9419</v>
      </c>
      <c r="J28" s="424">
        <v>4.9700000000000001E-2</v>
      </c>
      <c r="K28" s="424">
        <v>0.24410000000000001</v>
      </c>
      <c r="L28" s="424">
        <v>7.0300000000000001E-2</v>
      </c>
      <c r="M28" s="424">
        <v>1.7999999999999999E-2</v>
      </c>
      <c r="N28" s="424">
        <v>6.54E-2</v>
      </c>
      <c r="O28" s="424">
        <v>168.7961</v>
      </c>
      <c r="P28" s="424">
        <v>1055.203</v>
      </c>
      <c r="Q28" s="424" t="s">
        <v>68</v>
      </c>
      <c r="R28" s="424">
        <v>2.1642000000000001</v>
      </c>
      <c r="S28" s="424">
        <v>0.25369999999999998</v>
      </c>
      <c r="T28" s="424">
        <v>0.1172</v>
      </c>
      <c r="U28" s="424">
        <f>T28*100</f>
        <v>11.72</v>
      </c>
      <c r="V28" s="424">
        <v>13.468</v>
      </c>
      <c r="W28" s="424">
        <v>53.078600000000002</v>
      </c>
      <c r="X28" s="424">
        <v>3.1114999999999999</v>
      </c>
      <c r="Y28" s="424">
        <v>3.7699999999999997E-2</v>
      </c>
      <c r="Z28" s="424">
        <v>0.28370000000000001</v>
      </c>
      <c r="AA28" s="424">
        <v>1.3241000000000001</v>
      </c>
      <c r="AB28" s="424">
        <v>0.28710000000000002</v>
      </c>
      <c r="AC28" s="424">
        <v>0.38009999999999999</v>
      </c>
      <c r="AD28" s="424">
        <v>0.31419999999999998</v>
      </c>
      <c r="AE28" s="424">
        <v>0.27800000000000002</v>
      </c>
      <c r="AF28" s="424">
        <v>-5.96E-2</v>
      </c>
      <c r="AG28" s="424">
        <v>0.04</v>
      </c>
      <c r="AH28" s="424">
        <v>-6.5600000000000006E-2</v>
      </c>
      <c r="AI28" s="424">
        <v>-5.7799999999999997E-2</v>
      </c>
      <c r="AJ28" s="424">
        <v>0.36990000000000001</v>
      </c>
      <c r="AK28" s="424">
        <v>5.6800000000000003E-2</v>
      </c>
      <c r="AL28" s="424">
        <v>0.30359999999999998</v>
      </c>
      <c r="AM28" s="424">
        <v>5.7500000000000002E-2</v>
      </c>
      <c r="AN28" s="424">
        <v>0.01</v>
      </c>
      <c r="AO28" s="424">
        <v>0.01</v>
      </c>
      <c r="AP28" s="424">
        <v>0.01</v>
      </c>
      <c r="AQ28" s="424">
        <v>240</v>
      </c>
      <c r="AR28" s="424">
        <v>204</v>
      </c>
      <c r="AS28" s="424">
        <v>96</v>
      </c>
      <c r="AT28" s="424">
        <v>985</v>
      </c>
      <c r="AU28" s="424">
        <v>826</v>
      </c>
      <c r="AV28" s="424">
        <v>26</v>
      </c>
      <c r="AW28" s="424">
        <v>200</v>
      </c>
      <c r="AX28" s="424" t="s">
        <v>67</v>
      </c>
      <c r="AY28" s="424" t="s">
        <v>67</v>
      </c>
      <c r="AZ28" s="424">
        <v>0</v>
      </c>
      <c r="BA28" s="424" t="s">
        <v>98</v>
      </c>
      <c r="BB28" s="424"/>
      <c r="BC28" s="424" t="s">
        <v>98</v>
      </c>
      <c r="BD28" s="424"/>
      <c r="BE28" s="434">
        <v>6508</v>
      </c>
    </row>
    <row r="29" spans="1:57" x14ac:dyDescent="0.2">
      <c r="A29" s="432" t="s">
        <v>97</v>
      </c>
      <c r="B29" s="446" t="s">
        <v>1</v>
      </c>
      <c r="C29" s="446" t="s">
        <v>13</v>
      </c>
      <c r="D29" s="424">
        <v>2.3426</v>
      </c>
      <c r="E29" s="424">
        <v>0.1711</v>
      </c>
      <c r="F29" s="424">
        <v>7.2999999999999995E-2</v>
      </c>
      <c r="G29" s="424">
        <v>34.363500000000002</v>
      </c>
      <c r="H29" s="424">
        <v>2.9609999999999999</v>
      </c>
      <c r="I29" s="424">
        <v>3.5055999999999998</v>
      </c>
      <c r="J29" s="424">
        <v>4.8800000000000003E-2</v>
      </c>
      <c r="K29" s="424">
        <v>0.28070000000000001</v>
      </c>
      <c r="L29" s="424">
        <v>7.4899999999999994E-2</v>
      </c>
      <c r="M29" s="424">
        <v>1.8599999999999998E-2</v>
      </c>
      <c r="N29" s="424">
        <v>7.3899999999999993E-2</v>
      </c>
      <c r="O29" s="424">
        <v>117.4071</v>
      </c>
      <c r="P29" s="424">
        <v>1075.73</v>
      </c>
      <c r="Q29" s="424" t="s">
        <v>68</v>
      </c>
      <c r="R29" s="424">
        <v>2.3077000000000001</v>
      </c>
      <c r="S29" s="424">
        <v>0.16070000000000001</v>
      </c>
      <c r="T29" s="424">
        <v>6.9599999999999995E-2</v>
      </c>
      <c r="U29" s="424">
        <f>T29*100</f>
        <v>6.9599999999999991</v>
      </c>
      <c r="V29" s="424">
        <v>9.0074000000000005</v>
      </c>
      <c r="W29" s="424">
        <v>56.047600000000003</v>
      </c>
      <c r="X29" s="424">
        <v>1.9516</v>
      </c>
      <c r="Y29" s="424">
        <v>3.5700000000000003E-2</v>
      </c>
      <c r="Z29" s="424">
        <v>0.47670000000000001</v>
      </c>
      <c r="AA29" s="424">
        <v>1.3209</v>
      </c>
      <c r="AB29" s="424">
        <v>0.45789999999999997</v>
      </c>
      <c r="AC29" s="424">
        <v>0.6048</v>
      </c>
      <c r="AD29" s="424">
        <v>0.50080000000000002</v>
      </c>
      <c r="AE29" s="424">
        <v>0.25829999999999997</v>
      </c>
      <c r="AF29" s="424">
        <v>-0.37790000000000001</v>
      </c>
      <c r="AG29" s="424">
        <v>-1.14E-2</v>
      </c>
      <c r="AH29" s="424">
        <v>-0.1072</v>
      </c>
      <c r="AI29" s="424">
        <v>-9.11E-2</v>
      </c>
      <c r="AJ29" s="424">
        <v>0.58830000000000005</v>
      </c>
      <c r="AK29" s="424">
        <v>-0.40379999999999999</v>
      </c>
      <c r="AL29" s="424">
        <v>-0.27260000000000001</v>
      </c>
      <c r="AM29" s="424">
        <v>-0.1158</v>
      </c>
      <c r="AN29" s="424">
        <v>0.01</v>
      </c>
      <c r="AO29" s="424">
        <v>0.01</v>
      </c>
      <c r="AP29" s="424">
        <v>0.01</v>
      </c>
      <c r="AQ29" s="424">
        <v>244</v>
      </c>
      <c r="AR29" s="424">
        <v>216</v>
      </c>
      <c r="AS29" s="424">
        <v>96</v>
      </c>
      <c r="AT29" s="424">
        <v>999</v>
      </c>
      <c r="AU29" s="424">
        <v>841</v>
      </c>
      <c r="AV29" s="424">
        <v>17</v>
      </c>
      <c r="AW29" s="424">
        <v>200</v>
      </c>
      <c r="AX29" s="424" t="s">
        <v>67</v>
      </c>
      <c r="AY29" s="424" t="s">
        <v>67</v>
      </c>
      <c r="AZ29" s="424">
        <v>0</v>
      </c>
      <c r="BA29" s="424" t="s">
        <v>96</v>
      </c>
      <c r="BB29" s="424"/>
      <c r="BC29" s="424" t="s">
        <v>96</v>
      </c>
      <c r="BD29" s="424"/>
      <c r="BE29" s="434">
        <v>6508</v>
      </c>
    </row>
    <row r="30" spans="1:57" x14ac:dyDescent="0.2">
      <c r="A30" s="432" t="s">
        <v>95</v>
      </c>
      <c r="B30" s="446" t="s">
        <v>1</v>
      </c>
      <c r="C30" s="446" t="s">
        <v>13</v>
      </c>
      <c r="D30" s="424">
        <v>2.3067000000000002</v>
      </c>
      <c r="E30" s="424">
        <v>0.22939999999999999</v>
      </c>
      <c r="F30" s="424">
        <v>9.9500000000000005E-2</v>
      </c>
      <c r="G30" s="424">
        <v>79.983500000000006</v>
      </c>
      <c r="H30" s="424">
        <v>2.1267999999999998</v>
      </c>
      <c r="I30" s="424">
        <v>3.6717</v>
      </c>
      <c r="J30" s="424">
        <v>4.7300000000000002E-2</v>
      </c>
      <c r="K30" s="424">
        <v>0.26850000000000002</v>
      </c>
      <c r="L30" s="424">
        <v>7.0599999999999996E-2</v>
      </c>
      <c r="M30" s="424">
        <v>1.78E-2</v>
      </c>
      <c r="N30" s="424">
        <v>6.6699999999999995E-2</v>
      </c>
      <c r="O30" s="424">
        <v>134.13839999999999</v>
      </c>
      <c r="P30" s="424">
        <v>1060.405</v>
      </c>
      <c r="Q30" s="424" t="s">
        <v>68</v>
      </c>
      <c r="R30" s="424">
        <v>2.2766000000000002</v>
      </c>
      <c r="S30" s="424">
        <v>0.22070000000000001</v>
      </c>
      <c r="T30" s="424">
        <v>9.7000000000000003E-2</v>
      </c>
      <c r="U30" s="424">
        <f>T30*100</f>
        <v>9.7000000000000011</v>
      </c>
      <c r="V30" s="424">
        <v>12.118</v>
      </c>
      <c r="W30" s="424">
        <v>54.897300000000001</v>
      </c>
      <c r="X30" s="424">
        <v>2.6615000000000002</v>
      </c>
      <c r="Y30" s="424">
        <v>3.6400000000000002E-2</v>
      </c>
      <c r="Z30" s="424">
        <v>0.33929999999999999</v>
      </c>
      <c r="AA30" s="424">
        <v>1.3683000000000001</v>
      </c>
      <c r="AB30" s="424">
        <v>0.33360000000000001</v>
      </c>
      <c r="AC30" s="424">
        <v>0.45650000000000002</v>
      </c>
      <c r="AD30" s="424">
        <v>0.36330000000000001</v>
      </c>
      <c r="AE30" s="424">
        <v>0.33250000000000002</v>
      </c>
      <c r="AF30" s="424">
        <v>2.75E-2</v>
      </c>
      <c r="AG30" s="424">
        <v>0</v>
      </c>
      <c r="AH30" s="424">
        <v>6.1000000000000004E-3</v>
      </c>
      <c r="AI30" s="424">
        <v>-7.3899999999999993E-2</v>
      </c>
      <c r="AJ30" s="424">
        <v>0.45050000000000001</v>
      </c>
      <c r="AK30" s="424">
        <v>-2.9600000000000001E-2</v>
      </c>
      <c r="AL30" s="424">
        <v>0.35720000000000002</v>
      </c>
      <c r="AM30" s="424">
        <v>5.8999999999999997E-2</v>
      </c>
      <c r="AN30" s="424">
        <v>0.01</v>
      </c>
      <c r="AO30" s="424">
        <v>0.01</v>
      </c>
      <c r="AP30" s="424">
        <v>0.01</v>
      </c>
      <c r="AQ30" s="424">
        <v>252</v>
      </c>
      <c r="AR30" s="424">
        <v>180</v>
      </c>
      <c r="AS30" s="424">
        <v>96</v>
      </c>
      <c r="AT30" s="424">
        <v>613</v>
      </c>
      <c r="AU30" s="424">
        <v>331</v>
      </c>
      <c r="AV30" s="424">
        <v>19</v>
      </c>
      <c r="AW30" s="424">
        <v>200</v>
      </c>
      <c r="AX30" s="424" t="s">
        <v>67</v>
      </c>
      <c r="AY30" s="424" t="s">
        <v>67</v>
      </c>
      <c r="AZ30" s="424">
        <v>0</v>
      </c>
      <c r="BA30" s="424" t="s">
        <v>94</v>
      </c>
      <c r="BB30" s="424"/>
      <c r="BC30" s="424" t="s">
        <v>94</v>
      </c>
      <c r="BD30" s="424"/>
      <c r="BE30" s="434">
        <v>6508</v>
      </c>
    </row>
    <row r="31" spans="1:57" x14ac:dyDescent="0.2">
      <c r="A31" s="432" t="s">
        <v>93</v>
      </c>
      <c r="B31" s="446" t="s">
        <v>1</v>
      </c>
      <c r="C31" s="446" t="s">
        <v>13</v>
      </c>
      <c r="D31" s="424">
        <v>2.1002000000000001</v>
      </c>
      <c r="E31" s="424">
        <v>0.25130000000000002</v>
      </c>
      <c r="F31" s="424">
        <v>0.1196</v>
      </c>
      <c r="G31" s="424">
        <v>65.944800000000001</v>
      </c>
      <c r="H31" s="424">
        <v>2.4658000000000002</v>
      </c>
      <c r="I31" s="424">
        <v>3.4870999999999999</v>
      </c>
      <c r="J31" s="424">
        <v>6.1100000000000002E-2</v>
      </c>
      <c r="K31" s="424">
        <v>0.27500000000000002</v>
      </c>
      <c r="L31" s="424">
        <v>7.7700000000000005E-2</v>
      </c>
      <c r="M31" s="424">
        <v>2.0799999999999999E-2</v>
      </c>
      <c r="N31" s="424">
        <v>7.1300000000000002E-2</v>
      </c>
      <c r="O31" s="424">
        <v>166.68709999999999</v>
      </c>
      <c r="P31" s="424">
        <v>1102.3742999999999</v>
      </c>
      <c r="Q31" s="424" t="s">
        <v>68</v>
      </c>
      <c r="R31" s="424">
        <v>2.0701000000000001</v>
      </c>
      <c r="S31" s="424">
        <v>0.24310000000000001</v>
      </c>
      <c r="T31" s="424">
        <v>0.11749999999999999</v>
      </c>
      <c r="U31" s="424">
        <f>T31*100</f>
        <v>11.75</v>
      </c>
      <c r="V31" s="424">
        <v>10.9405</v>
      </c>
      <c r="W31" s="424">
        <v>44.996600000000001</v>
      </c>
      <c r="X31" s="424">
        <v>2.6423999999999999</v>
      </c>
      <c r="Y31" s="424">
        <v>4.4400000000000002E-2</v>
      </c>
      <c r="Z31" s="424">
        <v>0.33400000000000002</v>
      </c>
      <c r="AA31" s="424">
        <v>1.2295</v>
      </c>
      <c r="AB31" s="424">
        <v>0.34920000000000001</v>
      </c>
      <c r="AC31" s="424">
        <v>0.42930000000000001</v>
      </c>
      <c r="AD31" s="424">
        <v>0.36830000000000002</v>
      </c>
      <c r="AE31" s="424">
        <v>0.34770000000000001</v>
      </c>
      <c r="AF31" s="424">
        <v>-2.8299999999999999E-2</v>
      </c>
      <c r="AG31" s="424">
        <v>1.4200000000000001E-2</v>
      </c>
      <c r="AH31" s="424">
        <v>-1.7299999999999999E-2</v>
      </c>
      <c r="AI31" s="424">
        <v>1.6999999999999999E-3</v>
      </c>
      <c r="AJ31" s="424">
        <v>0.42899999999999999</v>
      </c>
      <c r="AK31" s="424">
        <v>2.9899999999999999E-2</v>
      </c>
      <c r="AL31" s="424">
        <v>0.36699999999999999</v>
      </c>
      <c r="AM31" s="424">
        <v>-2.9999999999999997E-4</v>
      </c>
      <c r="AN31" s="424">
        <v>0.01</v>
      </c>
      <c r="AO31" s="424">
        <v>0.01</v>
      </c>
      <c r="AP31" s="424">
        <v>0.01</v>
      </c>
      <c r="AQ31" s="424">
        <v>236</v>
      </c>
      <c r="AR31" s="424">
        <v>204</v>
      </c>
      <c r="AS31" s="424">
        <v>96</v>
      </c>
      <c r="AT31" s="424">
        <v>634</v>
      </c>
      <c r="AU31" s="424">
        <v>308</v>
      </c>
      <c r="AV31" s="424">
        <v>23</v>
      </c>
      <c r="AW31" s="424">
        <v>200</v>
      </c>
      <c r="AX31" s="424" t="s">
        <v>67</v>
      </c>
      <c r="AY31" s="424" t="s">
        <v>67</v>
      </c>
      <c r="AZ31" s="424">
        <v>0</v>
      </c>
      <c r="BA31" s="424" t="s">
        <v>92</v>
      </c>
      <c r="BB31" s="424"/>
      <c r="BC31" s="424" t="s">
        <v>92</v>
      </c>
      <c r="BD31" s="424"/>
      <c r="BE31" s="434">
        <v>6508</v>
      </c>
    </row>
    <row r="32" spans="1:57" x14ac:dyDescent="0.2">
      <c r="A32" s="432" t="s">
        <v>91</v>
      </c>
      <c r="B32" s="446" t="s">
        <v>1</v>
      </c>
      <c r="C32" s="446" t="s">
        <v>13</v>
      </c>
      <c r="D32" s="424">
        <v>1.8501000000000001</v>
      </c>
      <c r="E32" s="424">
        <v>9.9099999999999994E-2</v>
      </c>
      <c r="F32" s="424">
        <v>5.3600000000000002E-2</v>
      </c>
      <c r="G32" s="424">
        <v>25.674399999999999</v>
      </c>
      <c r="H32" s="424">
        <v>2.6716000000000002</v>
      </c>
      <c r="I32" s="424">
        <v>2.8449</v>
      </c>
      <c r="J32" s="424">
        <v>4.6199999999999998E-2</v>
      </c>
      <c r="K32" s="424">
        <v>0.35210000000000002</v>
      </c>
      <c r="L32" s="424">
        <v>9.1600000000000001E-2</v>
      </c>
      <c r="M32" s="424">
        <v>1.54E-2</v>
      </c>
      <c r="N32" s="424">
        <v>8.8999999999999996E-2</v>
      </c>
      <c r="O32" s="424">
        <v>87.459500000000006</v>
      </c>
      <c r="P32" s="424">
        <v>1078.9639999999999</v>
      </c>
      <c r="Q32" s="424" t="s">
        <v>68</v>
      </c>
      <c r="R32" s="424">
        <v>1.8227</v>
      </c>
      <c r="S32" s="424">
        <v>9.2499999999999999E-2</v>
      </c>
      <c r="T32" s="424">
        <v>5.0700000000000002E-2</v>
      </c>
      <c r="U32" s="424">
        <f>T32*100</f>
        <v>5.07</v>
      </c>
      <c r="V32" s="424">
        <v>5.2415000000000003</v>
      </c>
      <c r="W32" s="424">
        <v>56.670699999999997</v>
      </c>
      <c r="X32" s="424">
        <v>1.4378</v>
      </c>
      <c r="Y32" s="424">
        <v>3.5299999999999998E-2</v>
      </c>
      <c r="Z32" s="424">
        <v>0.66020000000000001</v>
      </c>
      <c r="AA32" s="424">
        <v>1.1486000000000001</v>
      </c>
      <c r="AB32" s="424">
        <v>0.65049999999999997</v>
      </c>
      <c r="AC32" s="424">
        <v>0.74719999999999998</v>
      </c>
      <c r="AD32" s="424">
        <v>0.69750000000000001</v>
      </c>
      <c r="AE32" s="424">
        <v>0.41499999999999998</v>
      </c>
      <c r="AF32" s="424">
        <v>-0.4698</v>
      </c>
      <c r="AG32" s="424">
        <v>-0.17399999999999999</v>
      </c>
      <c r="AH32" s="424">
        <v>-0.1474</v>
      </c>
      <c r="AI32" s="424">
        <v>-0.3654</v>
      </c>
      <c r="AJ32" s="424">
        <v>0.63490000000000002</v>
      </c>
      <c r="AK32" s="424">
        <v>-0.51919999999999999</v>
      </c>
      <c r="AL32" s="424">
        <v>-0.34139999999999998</v>
      </c>
      <c r="AM32" s="424">
        <v>-0.31690000000000002</v>
      </c>
      <c r="AN32" s="424">
        <v>0.01</v>
      </c>
      <c r="AO32" s="424">
        <v>0.01</v>
      </c>
      <c r="AP32" s="424">
        <v>0.01</v>
      </c>
      <c r="AQ32" s="424">
        <v>216</v>
      </c>
      <c r="AR32" s="424">
        <v>200</v>
      </c>
      <c r="AS32" s="424">
        <v>96</v>
      </c>
      <c r="AT32" s="424">
        <v>653</v>
      </c>
      <c r="AU32" s="424">
        <v>293</v>
      </c>
      <c r="AV32" s="424">
        <v>28</v>
      </c>
      <c r="AW32" s="424">
        <v>200</v>
      </c>
      <c r="AX32" s="424" t="s">
        <v>67</v>
      </c>
      <c r="AY32" s="424" t="s">
        <v>67</v>
      </c>
      <c r="AZ32" s="424">
        <v>0</v>
      </c>
      <c r="BA32" s="424" t="s">
        <v>90</v>
      </c>
      <c r="BB32" s="424"/>
      <c r="BC32" s="424" t="s">
        <v>90</v>
      </c>
      <c r="BD32" s="424"/>
      <c r="BE32" s="434">
        <v>6508</v>
      </c>
    </row>
    <row r="33" spans="1:57" x14ac:dyDescent="0.2">
      <c r="A33" s="432" t="s">
        <v>89</v>
      </c>
      <c r="B33" s="446" t="s">
        <v>1</v>
      </c>
      <c r="C33" s="446" t="s">
        <v>13</v>
      </c>
      <c r="D33" s="424">
        <v>1.9878</v>
      </c>
      <c r="E33" s="424">
        <v>0.2167</v>
      </c>
      <c r="F33" s="424">
        <v>0.109</v>
      </c>
      <c r="G33" s="424">
        <v>90.048400000000001</v>
      </c>
      <c r="H33" s="424">
        <v>2.2913999999999999</v>
      </c>
      <c r="I33" s="424">
        <v>3.9011</v>
      </c>
      <c r="J33" s="424">
        <v>5.0700000000000002E-2</v>
      </c>
      <c r="K33" s="424">
        <v>0.25019999999999998</v>
      </c>
      <c r="L33" s="424">
        <v>7.51E-2</v>
      </c>
      <c r="M33" s="424">
        <v>1.84E-2</v>
      </c>
      <c r="N33" s="424">
        <v>7.0099999999999996E-2</v>
      </c>
      <c r="O33" s="424">
        <v>158.46199999999999</v>
      </c>
      <c r="P33" s="424">
        <v>1084.377</v>
      </c>
      <c r="Q33" s="424" t="s">
        <v>68</v>
      </c>
      <c r="R33" s="424">
        <v>1.9598</v>
      </c>
      <c r="S33" s="424">
        <v>0.20830000000000001</v>
      </c>
      <c r="T33" s="424">
        <v>0.10630000000000001</v>
      </c>
      <c r="U33" s="424">
        <f>T33*100</f>
        <v>10.63</v>
      </c>
      <c r="V33" s="424">
        <v>11.204000000000001</v>
      </c>
      <c r="W33" s="424">
        <v>53.7866</v>
      </c>
      <c r="X33" s="424">
        <v>2.8584999999999998</v>
      </c>
      <c r="Y33" s="424">
        <v>3.7199999999999997E-2</v>
      </c>
      <c r="Z33" s="424">
        <v>0.31259999999999999</v>
      </c>
      <c r="AA33" s="424">
        <v>1.1635</v>
      </c>
      <c r="AB33" s="424">
        <v>0.33169999999999999</v>
      </c>
      <c r="AC33" s="424">
        <v>0.38600000000000001</v>
      </c>
      <c r="AD33" s="424">
        <v>0.33800000000000002</v>
      </c>
      <c r="AE33" s="424">
        <v>5.16E-2</v>
      </c>
      <c r="AF33" s="424">
        <v>0.2964</v>
      </c>
      <c r="AG33" s="424">
        <v>0.13969999999999999</v>
      </c>
      <c r="AH33" s="424">
        <v>-0.15359999999999999</v>
      </c>
      <c r="AI33" s="424">
        <v>-0.1288</v>
      </c>
      <c r="AJ33" s="424">
        <v>0.32990000000000003</v>
      </c>
      <c r="AK33" s="424">
        <v>-0.30559999999999998</v>
      </c>
      <c r="AL33" s="424">
        <v>0.1016</v>
      </c>
      <c r="AM33" s="424">
        <v>-0.1026</v>
      </c>
      <c r="AN33" s="424">
        <v>0.01</v>
      </c>
      <c r="AO33" s="424">
        <v>0.01</v>
      </c>
      <c r="AP33" s="424">
        <v>0.01</v>
      </c>
      <c r="AQ33" s="424">
        <v>224</v>
      </c>
      <c r="AR33" s="424">
        <v>196</v>
      </c>
      <c r="AS33" s="424">
        <v>96</v>
      </c>
      <c r="AT33" s="424">
        <v>655</v>
      </c>
      <c r="AU33" s="424">
        <v>292</v>
      </c>
      <c r="AV33" s="424">
        <v>30</v>
      </c>
      <c r="AW33" s="424">
        <v>200</v>
      </c>
      <c r="AX33" s="424" t="s">
        <v>67</v>
      </c>
      <c r="AY33" s="424" t="s">
        <v>67</v>
      </c>
      <c r="AZ33" s="424">
        <v>0</v>
      </c>
      <c r="BA33" s="424" t="s">
        <v>88</v>
      </c>
      <c r="BB33" s="424"/>
      <c r="BC33" s="424" t="s">
        <v>88</v>
      </c>
      <c r="BD33" s="424"/>
      <c r="BE33" s="434">
        <v>6508</v>
      </c>
    </row>
    <row r="34" spans="1:57" x14ac:dyDescent="0.2">
      <c r="A34" s="447" t="s">
        <v>3</v>
      </c>
      <c r="B34" s="437"/>
      <c r="C34" s="437"/>
      <c r="D34" s="438">
        <f>AVERAGE(D26:D33)</f>
        <v>2.0666250000000002</v>
      </c>
      <c r="E34" s="438">
        <f>AVERAGE(E26:E33)</f>
        <v>0.18827500000000003</v>
      </c>
      <c r="F34" s="438">
        <f>AVERAGE(F26:F33)</f>
        <v>9.0175000000000005E-2</v>
      </c>
      <c r="G34" s="438">
        <f>AVERAGE(G26:G33)</f>
        <v>60.583574999999996</v>
      </c>
      <c r="H34" s="438">
        <f>AVERAGE(H26:H33)</f>
        <v>2.5821499999999999</v>
      </c>
      <c r="I34" s="438">
        <f>AVERAGE(I26:I33)</f>
        <v>3.5195874999999996</v>
      </c>
      <c r="J34" s="438">
        <f>AVERAGE(J26:J33)</f>
        <v>5.0600000000000006E-2</v>
      </c>
      <c r="K34" s="438">
        <f>AVERAGE(K26:K33)</f>
        <v>0.28062500000000001</v>
      </c>
      <c r="L34" s="438">
        <f>AVERAGE(L26:L33)</f>
        <v>7.6062500000000005E-2</v>
      </c>
      <c r="M34" s="438">
        <f>AVERAGE(M26:M33)</f>
        <v>1.8175E-2</v>
      </c>
      <c r="N34" s="438">
        <f>AVERAGE(N26:N33)</f>
        <v>7.2449999999999987E-2</v>
      </c>
      <c r="O34" s="438">
        <f>AVERAGE(O26:O33)</f>
        <v>132.37212500000001</v>
      </c>
      <c r="P34" s="438">
        <f>AVERAGE(P26:P33)</f>
        <v>1071.1520375</v>
      </c>
      <c r="Q34" s="438"/>
      <c r="R34" s="439">
        <f>AVERAGE(R26:R33)</f>
        <v>2.0368750000000002</v>
      </c>
      <c r="S34" s="439">
        <f>AVERAGE(S26:S33)</f>
        <v>0.17954999999999999</v>
      </c>
      <c r="T34" s="439">
        <f>AVERAGE(T26:T33)</f>
        <v>8.7212499999999998E-2</v>
      </c>
      <c r="U34" s="423">
        <f>T34*100</f>
        <v>8.7212499999999995</v>
      </c>
      <c r="V34" s="439">
        <f>AVERAGE(V26:V33)</f>
        <v>9.5444250000000004</v>
      </c>
      <c r="W34" s="439">
        <f>AVERAGE(W26:W33)</f>
        <v>54.012599999999999</v>
      </c>
      <c r="X34" s="439">
        <f>AVERAGE(X26:X33)</f>
        <v>2.3193999999999999</v>
      </c>
      <c r="Y34" s="439">
        <f>AVERAGE(Y26:Y33)</f>
        <v>3.7249999999999998E-2</v>
      </c>
      <c r="Z34" s="439">
        <f>AVERAGE(Z26:Z33)</f>
        <v>0.42078750000000009</v>
      </c>
      <c r="AA34" s="438"/>
      <c r="AB34" s="438"/>
      <c r="AC34" s="438"/>
      <c r="AD34" s="438"/>
      <c r="AE34" s="438"/>
      <c r="AF34" s="438"/>
      <c r="AG34" s="438"/>
      <c r="AH34" s="438"/>
      <c r="AI34" s="423"/>
      <c r="AJ34" s="423"/>
      <c r="AK34" s="423"/>
      <c r="AL34" s="423"/>
      <c r="AM34" s="423"/>
      <c r="AN34" s="423"/>
      <c r="AO34" s="423"/>
      <c r="AP34" s="423"/>
      <c r="AQ34" s="423"/>
      <c r="AR34" s="423"/>
      <c r="AS34" s="423"/>
      <c r="AT34" s="423"/>
      <c r="AU34" s="423"/>
      <c r="AV34" s="423"/>
      <c r="AW34" s="423"/>
      <c r="AX34" s="423"/>
      <c r="AY34" s="423"/>
      <c r="AZ34" s="423"/>
      <c r="BA34" s="423"/>
      <c r="BB34" s="423"/>
      <c r="BC34" s="423"/>
      <c r="BD34" s="423"/>
      <c r="BE34" s="441"/>
    </row>
    <row r="35" spans="1:57" x14ac:dyDescent="0.2">
      <c r="A35" s="448" t="s">
        <v>686</v>
      </c>
      <c r="B35" s="433"/>
      <c r="C35" s="433"/>
      <c r="D35" s="424">
        <f>STDEV(D26:D33)</f>
        <v>0.19908974824722361</v>
      </c>
      <c r="E35" s="424">
        <f>STDEV(E26:E33)</f>
        <v>6.1104658461644888E-2</v>
      </c>
      <c r="F35" s="424">
        <f>STDEV(F26:F33)</f>
        <v>2.5527226361559241E-2</v>
      </c>
      <c r="G35" s="424">
        <f>STDEV(G26:G33)</f>
        <v>30.096088603089285</v>
      </c>
      <c r="H35" s="424">
        <f>STDEV(H26:H33)</f>
        <v>0.37492455622050563</v>
      </c>
      <c r="I35" s="424">
        <f>STDEV(I26:I33)</f>
        <v>0.34879706108484998</v>
      </c>
      <c r="J35" s="424">
        <f>STDEV(J26:J33)</f>
        <v>5.068953118177926E-3</v>
      </c>
      <c r="K35" s="424">
        <f>STDEV(K26:K33)</f>
        <v>3.3095478758974041E-2</v>
      </c>
      <c r="L35" s="424">
        <f>STDEV(L26:L33)</f>
        <v>7.3955464397742199E-3</v>
      </c>
      <c r="M35" s="424">
        <f>STDEV(M26:M33)</f>
        <v>1.5247950681976903E-3</v>
      </c>
      <c r="N35" s="424">
        <f>STDEV(N26:N33)</f>
        <v>7.9636674968258173E-3</v>
      </c>
      <c r="O35" s="424">
        <f>STDEV(O26:O33)</f>
        <v>30.047077288612506</v>
      </c>
      <c r="P35" s="424">
        <f>STDEV(P26:P33)</f>
        <v>17.457052382832678</v>
      </c>
      <c r="Q35" s="424"/>
      <c r="R35" s="424">
        <f>STDEV(R26:R33)</f>
        <v>0.19715310765276534</v>
      </c>
      <c r="S35" s="424">
        <f>STDEV(S26:S33)</f>
        <v>6.0538252369885977E-2</v>
      </c>
      <c r="T35" s="424">
        <f>STDEV(T26:T33)</f>
        <v>2.5851081077145361E-2</v>
      </c>
      <c r="U35" s="424">
        <f>STDEV(U26:U33)</f>
        <v>2.5851081077145315</v>
      </c>
      <c r="V35" s="424">
        <f>STDEV(V26:V33)</f>
        <v>2.8526120159551014</v>
      </c>
      <c r="W35" s="424">
        <f>STDEV(W26:W33)</f>
        <v>4.343632565360144</v>
      </c>
      <c r="X35" s="424">
        <f>STDEV(X26:X33)</f>
        <v>0.58008645168506656</v>
      </c>
      <c r="Y35" s="424">
        <f>STDEV(Y26:Y33)</f>
        <v>3.2605871513315776E-3</v>
      </c>
      <c r="Z35" s="424">
        <f>STDEV(Z26:Z33)</f>
        <v>0.12768566803454681</v>
      </c>
      <c r="AA35" s="424">
        <f>STDEV(AA26:AA33)</f>
        <v>8.1068912484555847E-2</v>
      </c>
      <c r="AB35" s="424">
        <f>STDEV(AB26:AB33)</f>
        <v>0.11940225829403002</v>
      </c>
      <c r="AC35" s="424">
        <f>STDEV(AC26:AC33)</f>
        <v>0.12855128423540302</v>
      </c>
      <c r="AD35" s="424">
        <f>STDEV(AD26:AD33)</f>
        <v>0.13068255703913081</v>
      </c>
      <c r="AE35" s="424"/>
      <c r="AF35" s="424"/>
      <c r="AG35" s="424"/>
      <c r="AH35" s="424"/>
      <c r="AI35" s="424"/>
      <c r="AJ35" s="424"/>
      <c r="AK35" s="424"/>
      <c r="AL35" s="424"/>
      <c r="AM35" s="424"/>
      <c r="AN35" s="424"/>
      <c r="AO35" s="424"/>
      <c r="AP35" s="424"/>
      <c r="AQ35" s="424"/>
      <c r="AR35" s="424"/>
      <c r="AS35" s="424"/>
      <c r="AT35" s="424"/>
      <c r="AU35" s="424"/>
      <c r="AV35" s="424"/>
      <c r="AW35" s="424"/>
      <c r="AX35" s="424"/>
      <c r="AY35" s="424"/>
      <c r="AZ35" s="424"/>
      <c r="BA35" s="424"/>
      <c r="BB35" s="424"/>
      <c r="BC35" s="424"/>
      <c r="BD35" s="424"/>
      <c r="BE35" s="434"/>
    </row>
    <row r="36" spans="1:57" x14ac:dyDescent="0.2">
      <c r="A36" s="448"/>
      <c r="B36" s="433"/>
      <c r="C36" s="433"/>
      <c r="D36" s="424"/>
      <c r="E36" s="424"/>
      <c r="F36" s="424"/>
      <c r="G36" s="424"/>
      <c r="H36" s="424"/>
      <c r="I36" s="424"/>
      <c r="J36" s="424"/>
      <c r="K36" s="424"/>
      <c r="L36" s="424"/>
      <c r="M36" s="424"/>
      <c r="N36" s="424"/>
      <c r="O36" s="424"/>
      <c r="P36" s="424"/>
      <c r="Q36" s="424"/>
      <c r="R36" s="424"/>
      <c r="S36" s="424"/>
      <c r="T36" s="424"/>
      <c r="U36" s="424"/>
      <c r="V36" s="424"/>
      <c r="W36" s="424"/>
      <c r="X36" s="424"/>
      <c r="Y36" s="424"/>
      <c r="Z36" s="424"/>
      <c r="AA36" s="424"/>
      <c r="AB36" s="424"/>
      <c r="AC36" s="424"/>
      <c r="AD36" s="424"/>
      <c r="AE36" s="424"/>
      <c r="AF36" s="424"/>
      <c r="AG36" s="424"/>
      <c r="AH36" s="424"/>
      <c r="AI36" s="424"/>
      <c r="AJ36" s="424"/>
      <c r="AK36" s="424"/>
      <c r="AL36" s="424"/>
      <c r="AM36" s="424"/>
      <c r="AN36" s="424"/>
      <c r="AO36" s="424"/>
      <c r="AP36" s="424"/>
      <c r="AQ36" s="424"/>
      <c r="AR36" s="424"/>
      <c r="AS36" s="424"/>
      <c r="AT36" s="424"/>
      <c r="AU36" s="424"/>
      <c r="AV36" s="424"/>
      <c r="AW36" s="424"/>
      <c r="AX36" s="424"/>
      <c r="AY36" s="424"/>
      <c r="AZ36" s="424"/>
      <c r="BA36" s="424"/>
      <c r="BB36" s="424"/>
      <c r="BC36" s="424"/>
      <c r="BD36" s="424"/>
      <c r="BE36" s="434"/>
    </row>
    <row r="37" spans="1:57" x14ac:dyDescent="0.2">
      <c r="A37" s="83" t="s">
        <v>703</v>
      </c>
      <c r="B37" s="449" t="s">
        <v>207</v>
      </c>
      <c r="C37" s="446" t="s">
        <v>13</v>
      </c>
      <c r="D37">
        <v>2.0785</v>
      </c>
      <c r="E37">
        <v>0.73470000000000002</v>
      </c>
      <c r="F37">
        <v>0.35349999999999998</v>
      </c>
      <c r="G37">
        <v>254.51150000000001</v>
      </c>
      <c r="H37">
        <v>-0.41639999999999999</v>
      </c>
      <c r="I37">
        <v>6.2122000000000002</v>
      </c>
      <c r="J37">
        <v>5.9299999999999999E-2</v>
      </c>
      <c r="K37">
        <v>0.1416</v>
      </c>
      <c r="L37">
        <v>5.4899999999999997E-2</v>
      </c>
      <c r="M37">
        <v>1.5800000000000002E-2</v>
      </c>
      <c r="N37">
        <v>5.0799999999999998E-2</v>
      </c>
      <c r="O37">
        <v>432.70060000000001</v>
      </c>
      <c r="P37">
        <v>1133.0239999999999</v>
      </c>
      <c r="Q37" t="s">
        <v>68</v>
      </c>
      <c r="R37">
        <v>2.0495999999999999</v>
      </c>
      <c r="S37">
        <v>0.73970000000000002</v>
      </c>
      <c r="T37">
        <v>0.3609</v>
      </c>
      <c r="U37" s="197">
        <f>100*T37</f>
        <v>36.090000000000003</v>
      </c>
      <c r="V37">
        <v>26.9254</v>
      </c>
      <c r="W37">
        <v>36.402700000000003</v>
      </c>
      <c r="X37">
        <v>6.5683999999999996</v>
      </c>
      <c r="Y37">
        <v>5.4899999999999997E-2</v>
      </c>
      <c r="Z37">
        <v>9.7299999999999998E-2</v>
      </c>
      <c r="AA37">
        <v>1.6029</v>
      </c>
      <c r="AB37">
        <v>0.13120000000000001</v>
      </c>
      <c r="AC37">
        <v>0.21029999999999999</v>
      </c>
      <c r="AD37">
        <v>0.1409</v>
      </c>
      <c r="AE37">
        <v>0.1298</v>
      </c>
      <c r="AF37">
        <v>-1.7899999999999999E-2</v>
      </c>
      <c r="AG37">
        <v>6.3E-3</v>
      </c>
      <c r="AH37">
        <v>-1.01E-2</v>
      </c>
      <c r="AI37">
        <v>0</v>
      </c>
      <c r="AJ37">
        <v>0.21010000000000001</v>
      </c>
      <c r="AK37">
        <v>-1.9199999999999998E-2</v>
      </c>
      <c r="AL37">
        <v>-0.13950000000000001</v>
      </c>
      <c r="AM37">
        <v>-8.9999999999999998E-4</v>
      </c>
      <c r="AN37">
        <v>0.01</v>
      </c>
      <c r="AO37">
        <v>0.01</v>
      </c>
      <c r="AP37">
        <v>0.01</v>
      </c>
      <c r="AQ37">
        <v>228</v>
      </c>
      <c r="AR37">
        <v>188</v>
      </c>
      <c r="AS37">
        <v>96</v>
      </c>
      <c r="AT37">
        <v>322</v>
      </c>
      <c r="AU37">
        <v>857</v>
      </c>
      <c r="AV37">
        <v>39</v>
      </c>
      <c r="AW37">
        <v>200</v>
      </c>
      <c r="AX37" t="s">
        <v>67</v>
      </c>
      <c r="AY37" t="s">
        <v>67</v>
      </c>
      <c r="AZ37">
        <v>0</v>
      </c>
      <c r="BA37" t="s">
        <v>704</v>
      </c>
      <c r="BC37" t="s">
        <v>704</v>
      </c>
      <c r="BE37" s="86">
        <v>6508</v>
      </c>
    </row>
    <row r="38" spans="1:57" x14ac:dyDescent="0.2">
      <c r="A38" s="83" t="s">
        <v>705</v>
      </c>
      <c r="B38" s="449" t="s">
        <v>207</v>
      </c>
      <c r="C38" s="446" t="s">
        <v>13</v>
      </c>
      <c r="D38">
        <v>2.2570000000000001</v>
      </c>
      <c r="E38">
        <v>0.76790000000000003</v>
      </c>
      <c r="F38">
        <v>0.3402</v>
      </c>
      <c r="G38">
        <v>212.4502</v>
      </c>
      <c r="H38">
        <v>0.1321</v>
      </c>
      <c r="I38">
        <v>5.8742999999999999</v>
      </c>
      <c r="J38">
        <v>6.2799999999999995E-2</v>
      </c>
      <c r="K38">
        <v>0.1487</v>
      </c>
      <c r="L38">
        <v>5.3999999999999999E-2</v>
      </c>
      <c r="M38">
        <v>1.67E-2</v>
      </c>
      <c r="N38">
        <v>4.9500000000000002E-2</v>
      </c>
      <c r="O38">
        <v>421.10120000000001</v>
      </c>
      <c r="P38">
        <v>1132.1813</v>
      </c>
      <c r="Q38" t="s">
        <v>68</v>
      </c>
      <c r="R38">
        <v>2.2248000000000001</v>
      </c>
      <c r="S38">
        <v>0.76649999999999996</v>
      </c>
      <c r="T38">
        <v>0.34449999999999997</v>
      </c>
      <c r="U38" s="197">
        <f>100*T38</f>
        <v>34.449999999999996</v>
      </c>
      <c r="V38">
        <v>27.0411</v>
      </c>
      <c r="W38">
        <v>35.2791</v>
      </c>
      <c r="X38">
        <v>6.0770999999999997</v>
      </c>
      <c r="Y38">
        <v>5.67E-2</v>
      </c>
      <c r="Z38">
        <v>0.1079</v>
      </c>
      <c r="AA38">
        <v>1.5909</v>
      </c>
      <c r="AB38">
        <v>0.14430000000000001</v>
      </c>
      <c r="AC38">
        <v>0.2296</v>
      </c>
      <c r="AD38">
        <v>0.14860000000000001</v>
      </c>
      <c r="AE38">
        <v>0.1222</v>
      </c>
      <c r="AF38">
        <v>-7.5499999999999998E-2</v>
      </c>
      <c r="AG38">
        <v>1.3899999999999999E-2</v>
      </c>
      <c r="AH38">
        <v>-1.6799999999999999E-2</v>
      </c>
      <c r="AI38">
        <v>1.4999999999999999E-2</v>
      </c>
      <c r="AJ38">
        <v>0.22850000000000001</v>
      </c>
      <c r="AK38">
        <v>7.8299999999999995E-2</v>
      </c>
      <c r="AL38">
        <v>0.1263</v>
      </c>
      <c r="AM38">
        <v>-2.5000000000000001E-3</v>
      </c>
      <c r="AN38">
        <v>0.01</v>
      </c>
      <c r="AO38">
        <v>0.01</v>
      </c>
      <c r="AP38">
        <v>0.01</v>
      </c>
      <c r="AQ38">
        <v>224</v>
      </c>
      <c r="AR38">
        <v>224</v>
      </c>
      <c r="AS38">
        <v>96</v>
      </c>
      <c r="AT38">
        <v>323</v>
      </c>
      <c r="AU38">
        <v>867</v>
      </c>
      <c r="AV38">
        <v>28</v>
      </c>
      <c r="AW38">
        <v>200</v>
      </c>
      <c r="AX38" t="s">
        <v>67</v>
      </c>
      <c r="AY38" t="s">
        <v>67</v>
      </c>
      <c r="AZ38">
        <v>0</v>
      </c>
      <c r="BA38" t="s">
        <v>706</v>
      </c>
      <c r="BC38" t="s">
        <v>706</v>
      </c>
      <c r="BE38" s="86">
        <v>6508</v>
      </c>
    </row>
    <row r="39" spans="1:57" x14ac:dyDescent="0.2">
      <c r="A39" s="83" t="s">
        <v>707</v>
      </c>
      <c r="B39" s="449" t="s">
        <v>207</v>
      </c>
      <c r="C39" s="446" t="s">
        <v>13</v>
      </c>
      <c r="D39">
        <v>2.0811000000000002</v>
      </c>
      <c r="E39">
        <v>0.48299999999999998</v>
      </c>
      <c r="F39">
        <v>0.2321</v>
      </c>
      <c r="G39">
        <v>133.5829</v>
      </c>
      <c r="H39">
        <v>1.0196000000000001</v>
      </c>
      <c r="I39">
        <v>4.4500999999999999</v>
      </c>
      <c r="J39">
        <v>6.2300000000000001E-2</v>
      </c>
      <c r="K39">
        <v>0.20549999999999999</v>
      </c>
      <c r="L39">
        <v>7.3800000000000004E-2</v>
      </c>
      <c r="M39">
        <v>1.6899999999999998E-2</v>
      </c>
      <c r="N39">
        <v>6.9400000000000003E-2</v>
      </c>
      <c r="O39">
        <v>303.63060000000002</v>
      </c>
      <c r="P39">
        <v>1142.3746000000001</v>
      </c>
      <c r="Q39" t="s">
        <v>68</v>
      </c>
      <c r="R39">
        <v>2.0524</v>
      </c>
      <c r="S39">
        <v>0.47920000000000001</v>
      </c>
      <c r="T39">
        <v>0.23350000000000001</v>
      </c>
      <c r="U39" s="197">
        <f>100*T39</f>
        <v>23.35</v>
      </c>
      <c r="V39">
        <v>18.421900000000001</v>
      </c>
      <c r="W39">
        <v>38.444400000000002</v>
      </c>
      <c r="X39">
        <v>4.4878</v>
      </c>
      <c r="Y39">
        <v>5.1999999999999998E-2</v>
      </c>
      <c r="Z39">
        <v>0.17080000000000001</v>
      </c>
      <c r="AA39">
        <v>1.5087999999999999</v>
      </c>
      <c r="AB39">
        <v>0.19259999999999999</v>
      </c>
      <c r="AC39">
        <v>0.29070000000000001</v>
      </c>
      <c r="AD39">
        <v>0.21210000000000001</v>
      </c>
      <c r="AE39">
        <v>0.1923</v>
      </c>
      <c r="AF39">
        <v>-1.0800000000000001E-2</v>
      </c>
      <c r="AG39">
        <v>2.3E-3</v>
      </c>
      <c r="AH39">
        <v>-1.6999999999999999E-3</v>
      </c>
      <c r="AI39">
        <v>3.2300000000000002E-2</v>
      </c>
      <c r="AJ39">
        <v>0.2888</v>
      </c>
      <c r="AK39">
        <v>1.21E-2</v>
      </c>
      <c r="AL39">
        <v>0.21049999999999999</v>
      </c>
      <c r="AM39">
        <v>-2.35E-2</v>
      </c>
      <c r="AN39">
        <v>0.01</v>
      </c>
      <c r="AO39">
        <v>0.01</v>
      </c>
      <c r="AP39">
        <v>0.01</v>
      </c>
      <c r="AQ39">
        <v>212</v>
      </c>
      <c r="AR39">
        <v>208</v>
      </c>
      <c r="AS39">
        <v>96</v>
      </c>
      <c r="AT39">
        <v>343</v>
      </c>
      <c r="AU39">
        <v>868</v>
      </c>
      <c r="AV39">
        <v>31</v>
      </c>
      <c r="AW39">
        <v>200</v>
      </c>
      <c r="AX39" t="s">
        <v>67</v>
      </c>
      <c r="AY39" t="s">
        <v>67</v>
      </c>
      <c r="AZ39">
        <v>0</v>
      </c>
      <c r="BA39" t="s">
        <v>708</v>
      </c>
      <c r="BC39" t="s">
        <v>708</v>
      </c>
      <c r="BE39" s="86">
        <v>6508</v>
      </c>
    </row>
    <row r="40" spans="1:57" x14ac:dyDescent="0.2">
      <c r="A40" s="83" t="s">
        <v>709</v>
      </c>
      <c r="B40" s="449" t="s">
        <v>207</v>
      </c>
      <c r="C40" s="446" t="s">
        <v>13</v>
      </c>
      <c r="D40">
        <v>2.2391999999999999</v>
      </c>
      <c r="E40">
        <v>0.64070000000000005</v>
      </c>
      <c r="F40">
        <v>0.28610000000000002</v>
      </c>
      <c r="G40">
        <v>273.541</v>
      </c>
      <c r="H40">
        <v>0.47670000000000001</v>
      </c>
      <c r="I40">
        <v>6.1877000000000004</v>
      </c>
      <c r="J40">
        <v>5.16E-2</v>
      </c>
      <c r="K40">
        <v>0.14699999999999999</v>
      </c>
      <c r="L40">
        <v>4.9299999999999997E-2</v>
      </c>
      <c r="M40">
        <v>1.38E-2</v>
      </c>
      <c r="N40">
        <v>4.5199999999999997E-2</v>
      </c>
      <c r="O40">
        <v>358.74549999999999</v>
      </c>
      <c r="P40">
        <v>1135.204</v>
      </c>
      <c r="Q40" t="s">
        <v>68</v>
      </c>
      <c r="R40">
        <v>2.2084999999999999</v>
      </c>
      <c r="S40">
        <v>0.63819999999999999</v>
      </c>
      <c r="T40">
        <v>0.28899999999999998</v>
      </c>
      <c r="U40" s="197">
        <f>100*T40</f>
        <v>28.9</v>
      </c>
      <c r="V40">
        <v>27.845400000000001</v>
      </c>
      <c r="W40">
        <v>43.6342</v>
      </c>
      <c r="X40">
        <v>6.3041</v>
      </c>
      <c r="Y40">
        <v>4.58E-2</v>
      </c>
      <c r="Z40">
        <v>0.1128</v>
      </c>
      <c r="AA40">
        <v>1.6920999999999999</v>
      </c>
      <c r="AB40">
        <v>0.1326</v>
      </c>
      <c r="AC40">
        <v>0.22439999999999999</v>
      </c>
      <c r="AD40">
        <v>0.1502</v>
      </c>
      <c r="AE40">
        <v>0.1295</v>
      </c>
      <c r="AF40">
        <v>-2.5899999999999999E-2</v>
      </c>
      <c r="AG40">
        <v>1.1599999999999999E-2</v>
      </c>
      <c r="AH40">
        <v>-1.9900000000000001E-2</v>
      </c>
      <c r="AI40">
        <v>8.9999999999999998E-4</v>
      </c>
      <c r="AJ40">
        <v>0.2235</v>
      </c>
      <c r="AK40">
        <v>-2.93E-2</v>
      </c>
      <c r="AL40">
        <v>-0.14729999999999999</v>
      </c>
      <c r="AM40">
        <v>-2E-3</v>
      </c>
      <c r="AN40">
        <v>0.01</v>
      </c>
      <c r="AO40">
        <v>0.01</v>
      </c>
      <c r="AP40">
        <v>0.01</v>
      </c>
      <c r="AQ40">
        <v>236</v>
      </c>
      <c r="AR40">
        <v>200</v>
      </c>
      <c r="AS40">
        <v>96</v>
      </c>
      <c r="AT40">
        <v>1059</v>
      </c>
      <c r="AU40">
        <v>595</v>
      </c>
      <c r="AV40">
        <v>50</v>
      </c>
      <c r="AW40">
        <v>200</v>
      </c>
      <c r="AX40" t="s">
        <v>67</v>
      </c>
      <c r="AY40" t="s">
        <v>67</v>
      </c>
      <c r="AZ40">
        <v>0</v>
      </c>
      <c r="BA40" t="s">
        <v>710</v>
      </c>
      <c r="BC40" t="s">
        <v>710</v>
      </c>
      <c r="BE40" s="86">
        <v>6508</v>
      </c>
    </row>
    <row r="41" spans="1:57" x14ac:dyDescent="0.2">
      <c r="A41" s="83" t="s">
        <v>711</v>
      </c>
      <c r="B41" s="449" t="s">
        <v>207</v>
      </c>
      <c r="C41" s="446" t="s">
        <v>13</v>
      </c>
      <c r="D41">
        <v>2.0840999999999998</v>
      </c>
      <c r="E41">
        <v>0.32890000000000003</v>
      </c>
      <c r="F41">
        <v>0.1578</v>
      </c>
      <c r="G41">
        <v>118.9967</v>
      </c>
      <c r="H41">
        <v>1.3168</v>
      </c>
      <c r="I41">
        <v>3.8031999999999999</v>
      </c>
      <c r="J41">
        <v>5.33E-2</v>
      </c>
      <c r="K41">
        <v>0.25140000000000001</v>
      </c>
      <c r="L41">
        <v>8.9399999999999993E-2</v>
      </c>
      <c r="M41">
        <v>1.52E-2</v>
      </c>
      <c r="N41">
        <v>8.5500000000000007E-2</v>
      </c>
      <c r="O41">
        <v>211.1867</v>
      </c>
      <c r="P41">
        <v>1119.527</v>
      </c>
      <c r="Q41" t="s">
        <v>68</v>
      </c>
      <c r="R41">
        <v>2.0527000000000002</v>
      </c>
      <c r="S41">
        <v>0.3226</v>
      </c>
      <c r="T41">
        <v>0.15720000000000001</v>
      </c>
      <c r="U41" s="197">
        <f>100*T41</f>
        <v>15.72</v>
      </c>
      <c r="V41">
        <v>14.823</v>
      </c>
      <c r="W41">
        <v>45.947600000000001</v>
      </c>
      <c r="X41">
        <v>3.6107</v>
      </c>
      <c r="Y41">
        <v>4.3499999999999997E-2</v>
      </c>
      <c r="Z41">
        <v>0.2334</v>
      </c>
      <c r="AA41">
        <v>1.3893</v>
      </c>
      <c r="AB41">
        <v>0.2472</v>
      </c>
      <c r="AC41">
        <v>0.34339999999999998</v>
      </c>
      <c r="AD41">
        <v>0.26240000000000002</v>
      </c>
      <c r="AE41">
        <v>0.23180000000000001</v>
      </c>
      <c r="AF41">
        <v>8.3900000000000002E-2</v>
      </c>
      <c r="AG41">
        <v>1.7999999999999999E-2</v>
      </c>
      <c r="AH41">
        <v>-4.02E-2</v>
      </c>
      <c r="AI41">
        <v>3.8399999999999997E-2</v>
      </c>
      <c r="AJ41">
        <v>0.33889999999999998</v>
      </c>
      <c r="AK41">
        <v>-8.5800000000000001E-2</v>
      </c>
      <c r="AL41">
        <v>0.24510000000000001</v>
      </c>
      <c r="AM41">
        <v>-3.7900000000000003E-2</v>
      </c>
      <c r="AN41">
        <v>0.01</v>
      </c>
      <c r="AO41">
        <v>0.01</v>
      </c>
      <c r="AP41">
        <v>0.01</v>
      </c>
      <c r="AQ41">
        <v>228</v>
      </c>
      <c r="AR41">
        <v>192</v>
      </c>
      <c r="AS41">
        <v>96</v>
      </c>
      <c r="AT41">
        <v>1059</v>
      </c>
      <c r="AU41">
        <v>555</v>
      </c>
      <c r="AV41">
        <v>72</v>
      </c>
      <c r="AW41">
        <v>200</v>
      </c>
      <c r="AX41" t="s">
        <v>67</v>
      </c>
      <c r="AY41" t="s">
        <v>67</v>
      </c>
      <c r="AZ41">
        <v>0</v>
      </c>
      <c r="BA41" t="s">
        <v>712</v>
      </c>
      <c r="BC41" t="s">
        <v>712</v>
      </c>
      <c r="BE41" s="86">
        <v>6508</v>
      </c>
    </row>
    <row r="42" spans="1:57" x14ac:dyDescent="0.2">
      <c r="A42" s="83" t="s">
        <v>713</v>
      </c>
      <c r="B42" s="449" t="s">
        <v>207</v>
      </c>
      <c r="C42" s="446" t="s">
        <v>13</v>
      </c>
      <c r="D42">
        <v>2.2221000000000002</v>
      </c>
      <c r="E42">
        <v>0.42180000000000001</v>
      </c>
      <c r="F42">
        <v>0.1898</v>
      </c>
      <c r="G42">
        <v>145.13509999999999</v>
      </c>
      <c r="H42">
        <v>1.2890999999999999</v>
      </c>
      <c r="I42">
        <v>4.4353999999999996</v>
      </c>
      <c r="J42">
        <v>5.2900000000000003E-2</v>
      </c>
      <c r="K42">
        <v>0.214</v>
      </c>
      <c r="L42">
        <v>7.0099999999999996E-2</v>
      </c>
      <c r="M42">
        <v>1.3299999999999999E-2</v>
      </c>
      <c r="N42">
        <v>6.3600000000000004E-2</v>
      </c>
      <c r="O42">
        <v>249.28909999999999</v>
      </c>
      <c r="P42">
        <v>1139.422</v>
      </c>
      <c r="Q42" t="s">
        <v>68</v>
      </c>
      <c r="R42">
        <v>2.1919</v>
      </c>
      <c r="S42">
        <v>0.41610000000000003</v>
      </c>
      <c r="T42">
        <v>0.18990000000000001</v>
      </c>
      <c r="U42" s="197">
        <f>100*T42</f>
        <v>18.990000000000002</v>
      </c>
      <c r="V42">
        <v>18.7669</v>
      </c>
      <c r="W42">
        <v>45.097299999999997</v>
      </c>
      <c r="X42">
        <v>4.2809999999999997</v>
      </c>
      <c r="Y42">
        <v>4.4299999999999999E-2</v>
      </c>
      <c r="Z42">
        <v>0.18920000000000001</v>
      </c>
      <c r="AA42">
        <v>1.4711000000000001</v>
      </c>
      <c r="AB42">
        <v>0.20530000000000001</v>
      </c>
      <c r="AC42">
        <v>0.30199999999999999</v>
      </c>
      <c r="AD42">
        <v>0.21940000000000001</v>
      </c>
      <c r="AE42">
        <v>0.14069999999999999</v>
      </c>
      <c r="AF42">
        <v>-0.14879999999999999</v>
      </c>
      <c r="AG42">
        <v>1.37E-2</v>
      </c>
      <c r="AH42">
        <v>-2.0299999999999999E-2</v>
      </c>
      <c r="AI42">
        <v>8.5000000000000006E-3</v>
      </c>
      <c r="AJ42">
        <v>0.30109999999999998</v>
      </c>
      <c r="AK42">
        <v>-0.15909999999999999</v>
      </c>
      <c r="AL42">
        <v>-0.151</v>
      </c>
      <c r="AM42">
        <v>-6.4999999999999997E-3</v>
      </c>
      <c r="AN42">
        <v>0.01</v>
      </c>
      <c r="AO42">
        <v>0.01</v>
      </c>
      <c r="AP42">
        <v>0.01</v>
      </c>
      <c r="AQ42">
        <v>216</v>
      </c>
      <c r="AR42">
        <v>208</v>
      </c>
      <c r="AS42">
        <v>96</v>
      </c>
      <c r="AT42">
        <v>563</v>
      </c>
      <c r="AU42">
        <v>222</v>
      </c>
      <c r="AV42">
        <v>18</v>
      </c>
      <c r="AW42">
        <v>200</v>
      </c>
      <c r="AX42" t="s">
        <v>67</v>
      </c>
      <c r="AY42" t="s">
        <v>67</v>
      </c>
      <c r="AZ42">
        <v>0</v>
      </c>
      <c r="BA42" t="s">
        <v>714</v>
      </c>
      <c r="BC42" t="s">
        <v>714</v>
      </c>
      <c r="BE42" s="86">
        <v>6508</v>
      </c>
    </row>
    <row r="43" spans="1:57" x14ac:dyDescent="0.2">
      <c r="A43" s="83" t="s">
        <v>715</v>
      </c>
      <c r="B43" s="449" t="s">
        <v>207</v>
      </c>
      <c r="C43" s="446" t="s">
        <v>13</v>
      </c>
      <c r="D43">
        <v>1.9253</v>
      </c>
      <c r="E43">
        <v>0.3528</v>
      </c>
      <c r="F43">
        <v>0.1832</v>
      </c>
      <c r="G43">
        <v>102.8395</v>
      </c>
      <c r="H43">
        <v>1.4752000000000001</v>
      </c>
      <c r="I43">
        <v>4.032</v>
      </c>
      <c r="J43">
        <v>5.7299999999999997E-2</v>
      </c>
      <c r="K43">
        <v>0.23050000000000001</v>
      </c>
      <c r="L43">
        <v>7.4899999999999994E-2</v>
      </c>
      <c r="M43">
        <v>1.4999999999999999E-2</v>
      </c>
      <c r="N43">
        <v>7.2800000000000004E-2</v>
      </c>
      <c r="O43">
        <v>242.89179999999999</v>
      </c>
      <c r="P43">
        <v>1118.472</v>
      </c>
      <c r="Q43" t="s">
        <v>68</v>
      </c>
      <c r="R43">
        <v>1.8974</v>
      </c>
      <c r="S43">
        <v>0.34620000000000001</v>
      </c>
      <c r="T43">
        <v>0.1825</v>
      </c>
      <c r="U43" s="197">
        <f>100*T43</f>
        <v>18.25</v>
      </c>
      <c r="V43">
        <v>14.639699999999999</v>
      </c>
      <c r="W43">
        <v>42.285899999999998</v>
      </c>
      <c r="X43">
        <v>3.8578999999999999</v>
      </c>
      <c r="Y43">
        <v>4.7300000000000002E-2</v>
      </c>
      <c r="Z43">
        <v>0.21190000000000001</v>
      </c>
      <c r="AA43">
        <v>1.5378000000000001</v>
      </c>
      <c r="AB43">
        <v>0.2228</v>
      </c>
      <c r="AC43">
        <v>0.34260000000000002</v>
      </c>
      <c r="AD43">
        <v>0.24660000000000001</v>
      </c>
      <c r="AE43">
        <v>7.2599999999999998E-2</v>
      </c>
      <c r="AF43">
        <v>-0.21029999999999999</v>
      </c>
      <c r="AG43">
        <v>-1.06E-2</v>
      </c>
      <c r="AH43">
        <v>-1.6999999999999999E-3</v>
      </c>
      <c r="AI43">
        <v>-1.78E-2</v>
      </c>
      <c r="AJ43">
        <v>0.34210000000000002</v>
      </c>
      <c r="AK43">
        <v>0.2331</v>
      </c>
      <c r="AL43">
        <v>8.0199999999999994E-2</v>
      </c>
      <c r="AM43">
        <v>5.4000000000000003E-3</v>
      </c>
      <c r="AN43">
        <v>0.01</v>
      </c>
      <c r="AO43">
        <v>0.01</v>
      </c>
      <c r="AP43">
        <v>0.01</v>
      </c>
      <c r="AQ43">
        <v>196</v>
      </c>
      <c r="AR43">
        <v>208</v>
      </c>
      <c r="AS43">
        <v>96</v>
      </c>
      <c r="AT43">
        <v>527</v>
      </c>
      <c r="AU43">
        <v>194</v>
      </c>
      <c r="AV43">
        <v>51</v>
      </c>
      <c r="AW43">
        <v>200</v>
      </c>
      <c r="AX43" t="s">
        <v>67</v>
      </c>
      <c r="AY43" t="s">
        <v>67</v>
      </c>
      <c r="AZ43">
        <v>0</v>
      </c>
      <c r="BA43" t="s">
        <v>716</v>
      </c>
      <c r="BC43" t="s">
        <v>716</v>
      </c>
      <c r="BE43" s="86">
        <v>6508</v>
      </c>
    </row>
    <row r="44" spans="1:57" x14ac:dyDescent="0.2">
      <c r="A44" s="83" t="s">
        <v>717</v>
      </c>
      <c r="B44" s="449" t="s">
        <v>207</v>
      </c>
      <c r="C44" s="446" t="s">
        <v>13</v>
      </c>
      <c r="D44">
        <v>1.9816</v>
      </c>
      <c r="E44">
        <v>0.78769999999999996</v>
      </c>
      <c r="F44">
        <v>0.39750000000000002</v>
      </c>
      <c r="G44">
        <v>148.87129999999999</v>
      </c>
      <c r="H44">
        <v>-0.86470000000000002</v>
      </c>
      <c r="I44">
        <v>5.6505999999999998</v>
      </c>
      <c r="J44">
        <v>7.2999999999999995E-2</v>
      </c>
      <c r="K44">
        <v>0.16189999999999999</v>
      </c>
      <c r="L44">
        <v>6.59E-2</v>
      </c>
      <c r="M44">
        <v>2.0299999999999999E-2</v>
      </c>
      <c r="N44">
        <v>6.1600000000000002E-2</v>
      </c>
      <c r="O44">
        <v>486.69060000000002</v>
      </c>
      <c r="P44">
        <v>1148.9828</v>
      </c>
      <c r="Q44" t="s">
        <v>68</v>
      </c>
      <c r="R44">
        <v>1.9476</v>
      </c>
      <c r="S44">
        <v>0.7883</v>
      </c>
      <c r="T44">
        <v>0.40479999999999999</v>
      </c>
      <c r="U44" s="197">
        <f>100*T44</f>
        <v>40.479999999999997</v>
      </c>
      <c r="V44">
        <v>22.745200000000001</v>
      </c>
      <c r="W44">
        <v>28.853200000000001</v>
      </c>
      <c r="X44">
        <v>5.8392999999999997</v>
      </c>
      <c r="Y44">
        <v>6.93E-2</v>
      </c>
      <c r="Z44">
        <v>0.1019</v>
      </c>
      <c r="AA44">
        <v>1.5833999999999999</v>
      </c>
      <c r="AB44">
        <v>0.1477</v>
      </c>
      <c r="AC44">
        <v>0.2339</v>
      </c>
      <c r="AD44">
        <v>0.15920000000000001</v>
      </c>
      <c r="AE44">
        <v>0.1467</v>
      </c>
      <c r="AF44">
        <v>-1.32E-2</v>
      </c>
      <c r="AG44">
        <v>1.09E-2</v>
      </c>
      <c r="AH44">
        <v>-1.6799999999999999E-2</v>
      </c>
      <c r="AI44">
        <v>6.6E-3</v>
      </c>
      <c r="AJ44">
        <v>0.23319999999999999</v>
      </c>
      <c r="AK44">
        <v>1.46E-2</v>
      </c>
      <c r="AL44">
        <v>0.1585</v>
      </c>
      <c r="AM44">
        <v>-3.3999999999999998E-3</v>
      </c>
      <c r="AN44">
        <v>0.01</v>
      </c>
      <c r="AO44">
        <v>0.01</v>
      </c>
      <c r="AP44">
        <v>0.01</v>
      </c>
      <c r="AQ44">
        <v>228</v>
      </c>
      <c r="AR44">
        <v>204</v>
      </c>
      <c r="AS44">
        <v>96</v>
      </c>
      <c r="AT44">
        <v>580</v>
      </c>
      <c r="AU44">
        <v>124</v>
      </c>
      <c r="AV44">
        <v>43</v>
      </c>
      <c r="AW44">
        <v>200</v>
      </c>
      <c r="AX44" t="s">
        <v>67</v>
      </c>
      <c r="AY44" t="s">
        <v>67</v>
      </c>
      <c r="AZ44">
        <v>0</v>
      </c>
      <c r="BA44" t="s">
        <v>718</v>
      </c>
      <c r="BC44" t="s">
        <v>718</v>
      </c>
      <c r="BE44" s="86">
        <v>6508</v>
      </c>
    </row>
    <row r="45" spans="1:57" x14ac:dyDescent="0.2">
      <c r="A45" s="450" t="s">
        <v>3</v>
      </c>
      <c r="B45" s="451"/>
      <c r="C45" s="451"/>
      <c r="D45" s="452">
        <f>AVERAGE(D37:D44)</f>
        <v>2.1086125</v>
      </c>
      <c r="E45" s="452">
        <f>AVERAGE(E37:E44)</f>
        <v>0.56468750000000012</v>
      </c>
      <c r="F45" s="452">
        <f>AVERAGE(F37:F44)</f>
        <v>0.26752500000000001</v>
      </c>
      <c r="G45" s="452">
        <f>AVERAGE(G37:G44)</f>
        <v>173.74102500000001</v>
      </c>
      <c r="H45" s="452">
        <f>AVERAGE(H37:H44)</f>
        <v>0.5535500000000001</v>
      </c>
      <c r="I45" s="452">
        <f>AVERAGE(I37:I44)</f>
        <v>5.0806874999999998</v>
      </c>
      <c r="J45" s="452">
        <f>AVERAGE(J37:J44)</f>
        <v>5.9062500000000004E-2</v>
      </c>
      <c r="K45" s="452">
        <f>AVERAGE(K37:K44)</f>
        <v>0.18757499999999999</v>
      </c>
      <c r="L45" s="452">
        <f>AVERAGE(L37:L44)</f>
        <v>6.6537499999999986E-2</v>
      </c>
      <c r="M45" s="452">
        <f>AVERAGE(M37:M44)</f>
        <v>1.5875E-2</v>
      </c>
      <c r="N45" s="452">
        <f>AVERAGE(N37:N44)</f>
        <v>6.2299999999999994E-2</v>
      </c>
      <c r="O45" s="452">
        <f>AVERAGE(O37:O44)</f>
        <v>338.27951249999995</v>
      </c>
      <c r="P45" s="452">
        <f>AVERAGE(P37:P44)</f>
        <v>1133.6484624999998</v>
      </c>
      <c r="Q45" s="452"/>
      <c r="R45" s="452">
        <f>AVERAGE(R37:R44)</f>
        <v>2.0781125</v>
      </c>
      <c r="S45" s="452">
        <f>AVERAGE(S37:S44)</f>
        <v>0.56210000000000004</v>
      </c>
      <c r="T45" s="452">
        <f>AVERAGE(T37:T44)</f>
        <v>0.27028749999999996</v>
      </c>
      <c r="U45" s="453">
        <f>100*T45</f>
        <v>27.028749999999995</v>
      </c>
      <c r="V45" s="452">
        <f>AVERAGE(V37:V44)</f>
        <v>21.401074999999999</v>
      </c>
      <c r="W45" s="452">
        <f>AVERAGE(W37:W44)</f>
        <v>39.493049999999997</v>
      </c>
      <c r="X45" s="452">
        <f>AVERAGE(X37:X44)</f>
        <v>5.1282874999999999</v>
      </c>
      <c r="Y45" s="452">
        <f>AVERAGE(Y37:Y44)</f>
        <v>5.1725000000000007E-2</v>
      </c>
      <c r="Z45" s="452">
        <f>AVERAGE(Z37:Z44)</f>
        <v>0.15315000000000001</v>
      </c>
      <c r="AA45" s="452"/>
      <c r="AB45" s="452"/>
      <c r="AC45" s="452"/>
      <c r="AD45" s="452"/>
      <c r="AE45" s="452"/>
      <c r="AF45" s="452"/>
      <c r="AG45" s="452"/>
      <c r="AH45" s="452"/>
      <c r="AI45" s="452"/>
      <c r="AJ45" s="452"/>
      <c r="AK45" s="452"/>
      <c r="AL45" s="452"/>
      <c r="AM45" s="452"/>
      <c r="AN45" s="452"/>
      <c r="AO45" s="452"/>
      <c r="AP45" s="452"/>
      <c r="AQ45" s="452"/>
      <c r="AR45" s="452"/>
      <c r="AS45" s="452"/>
      <c r="AT45" s="452"/>
      <c r="AU45" s="452"/>
      <c r="AV45" s="452"/>
      <c r="AW45" s="452"/>
      <c r="AX45" s="452"/>
      <c r="AY45" s="452"/>
      <c r="AZ45" s="452"/>
      <c r="BA45" s="452"/>
      <c r="BB45" s="452"/>
      <c r="BC45" s="452"/>
      <c r="BD45" s="452"/>
      <c r="BE45" s="454"/>
    </row>
    <row r="46" spans="1:57" x14ac:dyDescent="0.2">
      <c r="A46" s="448" t="s">
        <v>686</v>
      </c>
      <c r="B46" s="342"/>
      <c r="C46" s="342"/>
      <c r="E46">
        <f>STDEV(E37:E44)</f>
        <v>0.1902230978726967</v>
      </c>
      <c r="F46">
        <f>STDEV(F37:F44)</f>
        <v>8.9728379807378272E-2</v>
      </c>
      <c r="G46">
        <f>STDEV(G37:G44)</f>
        <v>64.426868184161208</v>
      </c>
      <c r="H46">
        <f>STDEV(H37:H44)</f>
        <v>0.87227025464752428</v>
      </c>
      <c r="I46">
        <f>STDEV(I37:I44)</f>
        <v>1.0004409462653425</v>
      </c>
      <c r="J46">
        <f>STDEV(J37:J44)</f>
        <v>7.0583157643003902E-3</v>
      </c>
      <c r="K46">
        <f>STDEV(K37:K44)</f>
        <v>4.2872360393548324E-2</v>
      </c>
      <c r="L46">
        <f>STDEV(L37:L44)</f>
        <v>1.3353537519538316E-2</v>
      </c>
      <c r="M46">
        <f>STDEV(M37:M44)</f>
        <v>2.1868111160186776E-3</v>
      </c>
      <c r="N46">
        <f>STDEV(N37:N44)</f>
        <v>1.3572977355234758E-2</v>
      </c>
      <c r="O46">
        <f>STDEV(O37:O44)</f>
        <v>101.83370236518608</v>
      </c>
      <c r="P46">
        <f>STDEV(P37:P44)</f>
        <v>10.551398355389077</v>
      </c>
      <c r="R46">
        <f>STDEV(R37:R44)</f>
        <v>0.12146494423730425</v>
      </c>
      <c r="S46">
        <f>STDEV(S37:S44)</f>
        <v>0.19362712324760378</v>
      </c>
      <c r="T46">
        <f>STDEV(T37:T44)</f>
        <v>9.2946058665381803E-2</v>
      </c>
      <c r="U46">
        <f>STDEV(U37:U44)</f>
        <v>9.2946058665381752</v>
      </c>
      <c r="V46">
        <f>STDEV(V37:V44)</f>
        <v>5.4832950160985749</v>
      </c>
      <c r="W46">
        <f>STDEV(W37:W44)</f>
        <v>5.8509056781224817</v>
      </c>
      <c r="X46">
        <f>STDEV(X37:X44)</f>
        <v>1.1896769999067554</v>
      </c>
      <c r="Y46">
        <f>STDEV(Y37:Y44)</f>
        <v>8.6293105170690936E-3</v>
      </c>
      <c r="Z46">
        <f>STDEV(Z37:Z44)</f>
        <v>5.4673341636617426E-2</v>
      </c>
      <c r="BE46" s="86"/>
    </row>
    <row r="47" spans="1:57" x14ac:dyDescent="0.2">
      <c r="A47" s="432"/>
      <c r="B47" s="424"/>
      <c r="C47" s="424"/>
      <c r="D47" s="424"/>
      <c r="E47" s="424"/>
      <c r="F47" s="424"/>
      <c r="G47" s="424"/>
      <c r="H47" s="424"/>
      <c r="I47" s="424"/>
      <c r="J47" s="424"/>
      <c r="K47" s="424"/>
      <c r="L47" s="424"/>
      <c r="M47" s="424"/>
      <c r="N47" s="424"/>
      <c r="O47" s="424"/>
      <c r="P47" s="424"/>
      <c r="Q47" s="424"/>
      <c r="R47" s="424"/>
      <c r="S47" s="424"/>
      <c r="T47" s="424"/>
      <c r="U47" s="424">
        <f>T47*100</f>
        <v>0</v>
      </c>
      <c r="V47" s="424"/>
      <c r="W47" s="424"/>
      <c r="X47" s="424"/>
      <c r="Y47" s="424"/>
      <c r="Z47" s="424"/>
      <c r="AA47" s="424"/>
      <c r="AB47" s="424"/>
      <c r="AC47" s="424"/>
      <c r="AD47" s="424"/>
      <c r="AE47" s="424"/>
      <c r="AF47" s="424"/>
      <c r="AG47" s="424"/>
      <c r="AH47" s="424"/>
      <c r="AI47" s="424">
        <v>-5.8299999999999998E-2</v>
      </c>
      <c r="AJ47" s="424">
        <v>0.46010000000000001</v>
      </c>
      <c r="AK47" s="424">
        <v>-3.3599999999999998E-2</v>
      </c>
      <c r="AL47" s="424">
        <v>0.38269999999999998</v>
      </c>
      <c r="AM47" s="424">
        <v>4.87E-2</v>
      </c>
      <c r="AN47" s="424">
        <v>0.01</v>
      </c>
      <c r="AO47" s="424">
        <v>0.01</v>
      </c>
      <c r="AP47" s="424">
        <v>0.01</v>
      </c>
      <c r="AQ47" s="424">
        <v>220</v>
      </c>
      <c r="AR47" s="424">
        <v>208</v>
      </c>
      <c r="AS47" s="424">
        <v>96</v>
      </c>
      <c r="AT47" s="424">
        <v>561</v>
      </c>
      <c r="AU47" s="424">
        <v>293</v>
      </c>
      <c r="AV47" s="424">
        <v>40</v>
      </c>
      <c r="AW47" s="424">
        <v>200</v>
      </c>
      <c r="AX47" s="424" t="s">
        <v>67</v>
      </c>
      <c r="AY47" s="424" t="s">
        <v>67</v>
      </c>
      <c r="AZ47" s="424">
        <v>0</v>
      </c>
      <c r="BA47" s="424" t="s">
        <v>84</v>
      </c>
      <c r="BB47" s="424"/>
      <c r="BC47" s="424" t="s">
        <v>84</v>
      </c>
      <c r="BD47" s="424"/>
      <c r="BE47" s="434">
        <v>6508</v>
      </c>
    </row>
    <row r="48" spans="1:57" x14ac:dyDescent="0.2">
      <c r="A48" s="432" t="s">
        <v>87</v>
      </c>
      <c r="B48" s="433" t="s">
        <v>1</v>
      </c>
      <c r="C48" s="433" t="s">
        <v>0</v>
      </c>
      <c r="D48" s="424">
        <v>2.1615000000000002</v>
      </c>
      <c r="E48" s="424">
        <v>0.32629999999999998</v>
      </c>
      <c r="F48" s="424">
        <v>0.15090000000000001</v>
      </c>
      <c r="G48" s="424">
        <v>122.139</v>
      </c>
      <c r="H48" s="424">
        <v>1.8487</v>
      </c>
      <c r="I48" s="424">
        <v>4.2373000000000003</v>
      </c>
      <c r="J48" s="424">
        <v>5.0599999999999999E-2</v>
      </c>
      <c r="K48" s="424">
        <v>0.2258</v>
      </c>
      <c r="L48" s="424">
        <v>6.9500000000000006E-2</v>
      </c>
      <c r="M48" s="424">
        <v>1.5100000000000001E-2</v>
      </c>
      <c r="N48" s="424">
        <v>6.6000000000000003E-2</v>
      </c>
      <c r="O48" s="424">
        <v>203.17250000000001</v>
      </c>
      <c r="P48" s="424">
        <v>1065.9590000000001</v>
      </c>
      <c r="Q48" s="424" t="s">
        <v>68</v>
      </c>
      <c r="R48" s="424">
        <v>2.1307</v>
      </c>
      <c r="S48" s="424">
        <v>0.31709999999999999</v>
      </c>
      <c r="T48" s="424">
        <v>0.14879999999999999</v>
      </c>
      <c r="U48" s="424">
        <f>T48*100</f>
        <v>14.879999999999999</v>
      </c>
      <c r="V48" s="424">
        <v>15.6473</v>
      </c>
      <c r="W48" s="424">
        <v>49.348300000000002</v>
      </c>
      <c r="X48" s="424">
        <v>3.6718999999999999</v>
      </c>
      <c r="Y48" s="424">
        <v>4.0500000000000001E-2</v>
      </c>
      <c r="Z48" s="424">
        <v>0.23180000000000001</v>
      </c>
      <c r="AA48" s="424">
        <v>1.2962</v>
      </c>
      <c r="AB48" s="424">
        <v>0.24099999999999999</v>
      </c>
      <c r="AC48" s="424">
        <v>0.31230000000000002</v>
      </c>
      <c r="AD48" s="424">
        <v>0.27579999999999999</v>
      </c>
      <c r="AE48" s="424">
        <v>0.2356</v>
      </c>
      <c r="AF48" s="424">
        <v>-2.58E-2</v>
      </c>
      <c r="AG48" s="424">
        <v>4.3700000000000003E-2</v>
      </c>
      <c r="AH48" s="424">
        <v>5.79E-2</v>
      </c>
      <c r="AI48" s="424">
        <v>0.1147</v>
      </c>
      <c r="AJ48" s="424">
        <v>-0.53239999999999998</v>
      </c>
      <c r="AK48" s="424">
        <v>0.1358</v>
      </c>
      <c r="AL48" s="424">
        <v>0.37440000000000001</v>
      </c>
      <c r="AM48" s="424">
        <v>0.1047</v>
      </c>
      <c r="AN48" s="424">
        <v>0.01</v>
      </c>
      <c r="AO48" s="424">
        <v>0.01</v>
      </c>
      <c r="AP48" s="424">
        <v>0.01</v>
      </c>
      <c r="AQ48" s="424">
        <v>256</v>
      </c>
      <c r="AR48" s="424">
        <v>196</v>
      </c>
      <c r="AS48" s="424">
        <v>96</v>
      </c>
      <c r="AT48" s="424">
        <v>601</v>
      </c>
      <c r="AU48" s="424">
        <v>249</v>
      </c>
      <c r="AV48" s="424">
        <v>42</v>
      </c>
      <c r="AW48" s="424">
        <v>200</v>
      </c>
      <c r="AX48" s="424" t="s">
        <v>67</v>
      </c>
      <c r="AY48" s="424" t="s">
        <v>67</v>
      </c>
      <c r="AZ48" s="424">
        <v>0</v>
      </c>
      <c r="BA48" s="424" t="s">
        <v>82</v>
      </c>
      <c r="BB48" s="424"/>
      <c r="BC48" s="424" t="s">
        <v>82</v>
      </c>
      <c r="BD48" s="424"/>
      <c r="BE48" s="434">
        <v>6508</v>
      </c>
    </row>
    <row r="49" spans="1:57" x14ac:dyDescent="0.2">
      <c r="A49" s="432" t="s">
        <v>85</v>
      </c>
      <c r="B49" s="433" t="s">
        <v>1</v>
      </c>
      <c r="C49" s="433" t="s">
        <v>0</v>
      </c>
      <c r="D49" s="424">
        <v>2.3492999999999999</v>
      </c>
      <c r="E49" s="424">
        <v>0.21859999999999999</v>
      </c>
      <c r="F49" s="424">
        <v>9.3100000000000002E-2</v>
      </c>
      <c r="G49" s="424">
        <v>74.490399999999994</v>
      </c>
      <c r="H49" s="424">
        <v>2.1714000000000002</v>
      </c>
      <c r="I49" s="424">
        <v>3.4416000000000002</v>
      </c>
      <c r="J49" s="424">
        <v>4.4699999999999997E-2</v>
      </c>
      <c r="K49" s="424">
        <v>0.2858</v>
      </c>
      <c r="L49" s="424">
        <v>8.6300000000000002E-2</v>
      </c>
      <c r="M49" s="424">
        <v>1.5299999999999999E-2</v>
      </c>
      <c r="N49" s="424">
        <v>8.2000000000000003E-2</v>
      </c>
      <c r="O49" s="424">
        <v>131.67789999999999</v>
      </c>
      <c r="P49" s="424">
        <v>1057.8040000000001</v>
      </c>
      <c r="Q49" s="424" t="s">
        <v>68</v>
      </c>
      <c r="R49" s="424">
        <v>2.3174000000000001</v>
      </c>
      <c r="S49" s="424">
        <v>0.20830000000000001</v>
      </c>
      <c r="T49" s="424">
        <v>8.9899999999999994E-2</v>
      </c>
      <c r="U49" s="424">
        <f>T49*100</f>
        <v>8.99</v>
      </c>
      <c r="V49" s="424">
        <v>11.812200000000001</v>
      </c>
      <c r="W49" s="424">
        <v>56.696100000000001</v>
      </c>
      <c r="X49" s="424">
        <v>2.5486</v>
      </c>
      <c r="Y49" s="424">
        <v>3.5299999999999998E-2</v>
      </c>
      <c r="Z49" s="424">
        <v>0.35709999999999997</v>
      </c>
      <c r="AA49" s="424">
        <v>1.3331999999999999</v>
      </c>
      <c r="AB49" s="424">
        <v>0.34789999999999999</v>
      </c>
      <c r="AC49" s="424">
        <v>0.46379999999999999</v>
      </c>
      <c r="AD49" s="424">
        <v>0.38719999999999999</v>
      </c>
      <c r="AE49" s="424">
        <v>-0.34660000000000002</v>
      </c>
      <c r="AF49" s="424">
        <v>-3.0200000000000001E-2</v>
      </c>
      <c r="AG49" s="424">
        <v>-1.5E-3</v>
      </c>
      <c r="AH49" s="424">
        <v>3.0999999999999999E-3</v>
      </c>
      <c r="AI49" s="424">
        <v>-0.151</v>
      </c>
      <c r="AJ49" s="424">
        <v>0.59409999999999996</v>
      </c>
      <c r="AK49" s="424">
        <v>-0.28789999999999999</v>
      </c>
      <c r="AL49" s="424">
        <v>0.37669999999999998</v>
      </c>
      <c r="AM49" s="424">
        <v>9.7799999999999998E-2</v>
      </c>
      <c r="AN49" s="424">
        <v>0.01</v>
      </c>
      <c r="AO49" s="424">
        <v>0.01</v>
      </c>
      <c r="AP49" s="424">
        <v>0.01</v>
      </c>
      <c r="AQ49" s="424">
        <v>264</v>
      </c>
      <c r="AR49" s="424">
        <v>180</v>
      </c>
      <c r="AS49" s="424">
        <v>96</v>
      </c>
      <c r="AT49" s="424">
        <v>661</v>
      </c>
      <c r="AU49" s="424">
        <v>231</v>
      </c>
      <c r="AV49" s="424">
        <v>45</v>
      </c>
      <c r="AW49" s="424">
        <v>200</v>
      </c>
      <c r="AX49" s="424" t="s">
        <v>67</v>
      </c>
      <c r="AY49" s="424" t="s">
        <v>67</v>
      </c>
      <c r="AZ49" s="424">
        <v>0</v>
      </c>
      <c r="BA49" s="424" t="s">
        <v>80</v>
      </c>
      <c r="BB49" s="424"/>
      <c r="BC49" s="424" t="s">
        <v>80</v>
      </c>
      <c r="BD49" s="424"/>
      <c r="BE49" s="434">
        <v>6508</v>
      </c>
    </row>
    <row r="50" spans="1:57" x14ac:dyDescent="0.2">
      <c r="A50" s="432" t="s">
        <v>83</v>
      </c>
      <c r="B50" s="433" t="s">
        <v>1</v>
      </c>
      <c r="C50" s="433" t="s">
        <v>0</v>
      </c>
      <c r="D50" s="424">
        <v>2.3178999999999998</v>
      </c>
      <c r="E50" s="424">
        <v>0.25540000000000002</v>
      </c>
      <c r="F50" s="424">
        <v>0.11020000000000001</v>
      </c>
      <c r="G50" s="424">
        <v>52.203000000000003</v>
      </c>
      <c r="H50" s="424">
        <v>1.7909999999999999</v>
      </c>
      <c r="I50" s="424">
        <v>3.1778</v>
      </c>
      <c r="J50" s="424">
        <v>5.2299999999999999E-2</v>
      </c>
      <c r="K50" s="424">
        <v>0.31290000000000001</v>
      </c>
      <c r="L50" s="424">
        <v>0.1137</v>
      </c>
      <c r="M50" s="424">
        <v>1.6799999999999999E-2</v>
      </c>
      <c r="N50" s="424">
        <v>0.10970000000000001</v>
      </c>
      <c r="O50" s="424">
        <v>145.73779999999999</v>
      </c>
      <c r="P50" s="424">
        <v>1038.3309999999999</v>
      </c>
      <c r="Q50" s="424" t="s">
        <v>68</v>
      </c>
      <c r="R50" s="424">
        <v>2.2869000000000002</v>
      </c>
      <c r="S50" s="424">
        <v>0.24879999999999999</v>
      </c>
      <c r="T50" s="424">
        <v>0.10879999999999999</v>
      </c>
      <c r="U50" s="424">
        <f>T50*100</f>
        <v>10.879999999999999</v>
      </c>
      <c r="V50" s="424">
        <v>11.400700000000001</v>
      </c>
      <c r="W50" s="424">
        <v>45.817100000000003</v>
      </c>
      <c r="X50" s="424">
        <v>2.4927000000000001</v>
      </c>
      <c r="Y50" s="424">
        <v>4.3700000000000003E-2</v>
      </c>
      <c r="Z50" s="424">
        <v>0.35749999999999998</v>
      </c>
      <c r="AA50" s="424">
        <v>1.7304999999999999</v>
      </c>
      <c r="AB50" s="424">
        <v>0.31940000000000002</v>
      </c>
      <c r="AC50" s="424">
        <v>0.55269999999999997</v>
      </c>
      <c r="AD50" s="424">
        <v>0.4118</v>
      </c>
      <c r="AE50" s="424">
        <v>0.29659999999999997</v>
      </c>
      <c r="AF50" s="424">
        <v>-0.1153</v>
      </c>
      <c r="AG50" s="424">
        <v>2.76E-2</v>
      </c>
      <c r="AH50" s="424">
        <v>9.4200000000000006E-2</v>
      </c>
      <c r="AI50" s="424">
        <v>-6.3399999999999998E-2</v>
      </c>
      <c r="AJ50" s="424">
        <v>0.66669999999999996</v>
      </c>
      <c r="AK50" s="424">
        <v>-0.38200000000000001</v>
      </c>
      <c r="AL50" s="424">
        <v>-0.5282</v>
      </c>
      <c r="AM50" s="424">
        <v>-5.6599999999999998E-2</v>
      </c>
      <c r="AN50" s="424">
        <v>0.01</v>
      </c>
      <c r="AO50" s="424">
        <v>0.01</v>
      </c>
      <c r="AP50" s="424">
        <v>0.01</v>
      </c>
      <c r="AQ50" s="424">
        <v>236</v>
      </c>
      <c r="AR50" s="424">
        <v>244</v>
      </c>
      <c r="AS50" s="424">
        <v>96</v>
      </c>
      <c r="AT50" s="424">
        <v>333</v>
      </c>
      <c r="AU50" s="424">
        <v>872</v>
      </c>
      <c r="AV50" s="424">
        <v>12</v>
      </c>
      <c r="AW50" s="424">
        <v>200</v>
      </c>
      <c r="AX50" s="424" t="s">
        <v>67</v>
      </c>
      <c r="AY50" s="424" t="s">
        <v>67</v>
      </c>
      <c r="AZ50" s="424">
        <v>0</v>
      </c>
      <c r="BA50" s="424" t="s">
        <v>78</v>
      </c>
      <c r="BB50" s="424"/>
      <c r="BC50" s="424" t="s">
        <v>78</v>
      </c>
      <c r="BD50" s="424"/>
      <c r="BE50" s="434">
        <v>6508</v>
      </c>
    </row>
    <row r="51" spans="1:57" x14ac:dyDescent="0.2">
      <c r="A51" s="432" t="s">
        <v>81</v>
      </c>
      <c r="B51" s="433" t="s">
        <v>1</v>
      </c>
      <c r="C51" s="433" t="s">
        <v>0</v>
      </c>
      <c r="D51" s="424">
        <v>2.5106000000000002</v>
      </c>
      <c r="E51" s="424">
        <v>0.21560000000000001</v>
      </c>
      <c r="F51" s="424">
        <v>8.5900000000000004E-2</v>
      </c>
      <c r="G51" s="424">
        <v>37.242100000000001</v>
      </c>
      <c r="H51" s="424">
        <v>2.5028000000000001</v>
      </c>
      <c r="I51" s="424">
        <v>3.0550000000000002</v>
      </c>
      <c r="J51" s="424">
        <v>5.4800000000000001E-2</v>
      </c>
      <c r="K51" s="424">
        <v>0.32319999999999999</v>
      </c>
      <c r="L51" s="424">
        <v>9.9500000000000005E-2</v>
      </c>
      <c r="M51" s="424">
        <v>1.8200000000000001E-2</v>
      </c>
      <c r="N51" s="424">
        <v>9.5200000000000007E-2</v>
      </c>
      <c r="O51" s="424">
        <v>126.0539</v>
      </c>
      <c r="P51" s="424">
        <v>1071.7929999999999</v>
      </c>
      <c r="Q51" s="424" t="s">
        <v>68</v>
      </c>
      <c r="R51" s="424">
        <v>2.4807000000000001</v>
      </c>
      <c r="S51" s="424">
        <v>0.2082</v>
      </c>
      <c r="T51" s="424">
        <v>8.3900000000000002E-2</v>
      </c>
      <c r="U51" s="424">
        <f>T51*100</f>
        <v>8.39</v>
      </c>
      <c r="V51" s="424">
        <v>9.8149999999999995</v>
      </c>
      <c r="W51" s="424">
        <v>47.135399999999997</v>
      </c>
      <c r="X51" s="424">
        <v>1.9782999999999999</v>
      </c>
      <c r="Y51" s="424">
        <v>4.24E-2</v>
      </c>
      <c r="Z51" s="424">
        <v>0.46300000000000002</v>
      </c>
      <c r="AA51" s="424">
        <v>1.3525</v>
      </c>
      <c r="AB51" s="424">
        <v>0.45329999999999998</v>
      </c>
      <c r="AC51" s="424">
        <v>0.61309999999999998</v>
      </c>
      <c r="AD51" s="424">
        <v>0.48409999999999997</v>
      </c>
      <c r="AE51" s="424">
        <v>-0.3644</v>
      </c>
      <c r="AF51" s="424">
        <v>-0.26190000000000002</v>
      </c>
      <c r="AG51" s="424">
        <v>-6.4000000000000001E-2</v>
      </c>
      <c r="AH51" s="424">
        <v>4.1999999999999997E-3</v>
      </c>
      <c r="AI51" s="424">
        <v>5.8200000000000002E-2</v>
      </c>
      <c r="AJ51" s="424">
        <v>0.57720000000000005</v>
      </c>
      <c r="AK51" s="424">
        <v>2.4500000000000001E-2</v>
      </c>
      <c r="AL51" s="424">
        <v>0.5121</v>
      </c>
      <c r="AM51" s="424">
        <v>-4.8300000000000003E-2</v>
      </c>
      <c r="AN51" s="424">
        <v>0.01</v>
      </c>
      <c r="AO51" s="424">
        <v>0.01</v>
      </c>
      <c r="AP51" s="424">
        <v>0.01</v>
      </c>
      <c r="AQ51" s="424">
        <v>248</v>
      </c>
      <c r="AR51" s="424">
        <v>184</v>
      </c>
      <c r="AS51" s="424">
        <v>96</v>
      </c>
      <c r="AT51" s="424">
        <v>468</v>
      </c>
      <c r="AU51" s="424">
        <v>800</v>
      </c>
      <c r="AV51" s="424">
        <v>28</v>
      </c>
      <c r="AW51" s="424">
        <v>200</v>
      </c>
      <c r="AX51" s="424" t="s">
        <v>67</v>
      </c>
      <c r="AY51" s="424" t="s">
        <v>67</v>
      </c>
      <c r="AZ51" s="424">
        <v>0</v>
      </c>
      <c r="BA51" s="424" t="s">
        <v>76</v>
      </c>
      <c r="BB51" s="424"/>
      <c r="BC51" s="424" t="s">
        <v>76</v>
      </c>
      <c r="BD51" s="424"/>
      <c r="BE51" s="434">
        <v>6508</v>
      </c>
    </row>
    <row r="52" spans="1:57" x14ac:dyDescent="0.2">
      <c r="A52" s="432" t="s">
        <v>79</v>
      </c>
      <c r="B52" s="433" t="s">
        <v>1</v>
      </c>
      <c r="C52" s="433" t="s">
        <v>0</v>
      </c>
      <c r="D52" s="424">
        <v>2.6665999999999999</v>
      </c>
      <c r="E52" s="424">
        <v>0.16900000000000001</v>
      </c>
      <c r="F52" s="424">
        <v>6.3399999999999998E-2</v>
      </c>
      <c r="G52" s="424">
        <v>27.187899999999999</v>
      </c>
      <c r="H52" s="424">
        <v>2.7545000000000002</v>
      </c>
      <c r="I52" s="424">
        <v>2.8980000000000001</v>
      </c>
      <c r="J52" s="424">
        <v>4.9099999999999998E-2</v>
      </c>
      <c r="K52" s="424">
        <v>0.33700000000000002</v>
      </c>
      <c r="L52" s="424">
        <v>0.1055</v>
      </c>
      <c r="M52" s="424">
        <v>1.5599999999999999E-2</v>
      </c>
      <c r="N52" s="424">
        <v>0.10630000000000001</v>
      </c>
      <c r="O52" s="424">
        <v>96.457800000000006</v>
      </c>
      <c r="P52" s="424">
        <v>1083.9549999999999</v>
      </c>
      <c r="Q52" s="424" t="s">
        <v>68</v>
      </c>
      <c r="R52" s="424">
        <v>2.6333000000000002</v>
      </c>
      <c r="S52" s="424">
        <v>0.16009999999999999</v>
      </c>
      <c r="T52" s="424">
        <v>6.08E-2</v>
      </c>
      <c r="U52" s="424">
        <f>T52*100</f>
        <v>6.08</v>
      </c>
      <c r="V52" s="424">
        <v>8.8245000000000005</v>
      </c>
      <c r="W52" s="424">
        <v>55.127699999999997</v>
      </c>
      <c r="X52" s="424">
        <v>1.6755</v>
      </c>
      <c r="Y52" s="424">
        <v>3.6299999999999999E-2</v>
      </c>
      <c r="Z52" s="424">
        <v>0.5605</v>
      </c>
      <c r="AA52" s="424">
        <v>1.3264</v>
      </c>
      <c r="AB52" s="424">
        <v>0.505</v>
      </c>
      <c r="AC52" s="424">
        <v>0.66979999999999995</v>
      </c>
      <c r="AD52" s="424">
        <v>0.65429999999999999</v>
      </c>
      <c r="AE52" s="424">
        <v>0.40989999999999999</v>
      </c>
      <c r="AF52" s="424">
        <v>-0.29420000000000002</v>
      </c>
      <c r="AG52" s="424">
        <v>-2.1100000000000001E-2</v>
      </c>
      <c r="AH52" s="424">
        <v>-1.11E-2</v>
      </c>
      <c r="AI52" s="424">
        <v>-7.2800000000000004E-2</v>
      </c>
      <c r="AJ52" s="424">
        <v>0.41880000000000001</v>
      </c>
      <c r="AK52" s="424">
        <v>-0.32200000000000001</v>
      </c>
      <c r="AL52" s="424">
        <v>7.2700000000000001E-2</v>
      </c>
      <c r="AM52" s="424">
        <v>2.46E-2</v>
      </c>
      <c r="AN52" s="424">
        <v>0.01</v>
      </c>
      <c r="AO52" s="424">
        <v>0.01</v>
      </c>
      <c r="AP52" s="424">
        <v>0.01</v>
      </c>
      <c r="AQ52" s="424">
        <v>212</v>
      </c>
      <c r="AR52" s="424">
        <v>212</v>
      </c>
      <c r="AS52" s="424">
        <v>96</v>
      </c>
      <c r="AT52" s="424">
        <v>1018</v>
      </c>
      <c r="AU52" s="424">
        <v>918</v>
      </c>
      <c r="AV52" s="424">
        <v>38</v>
      </c>
      <c r="AW52" s="424">
        <v>200</v>
      </c>
      <c r="AX52" s="424" t="s">
        <v>67</v>
      </c>
      <c r="AY52" s="424" t="s">
        <v>67</v>
      </c>
      <c r="AZ52" s="424">
        <v>0</v>
      </c>
      <c r="BA52" s="424" t="s">
        <v>74</v>
      </c>
      <c r="BB52" s="424"/>
      <c r="BC52" s="424" t="s">
        <v>74</v>
      </c>
      <c r="BD52" s="424"/>
      <c r="BE52" s="434">
        <v>6508</v>
      </c>
    </row>
    <row r="53" spans="1:57" x14ac:dyDescent="0.2">
      <c r="A53" s="432" t="s">
        <v>77</v>
      </c>
      <c r="B53" s="433" t="s">
        <v>1</v>
      </c>
      <c r="C53" s="433" t="s">
        <v>0</v>
      </c>
      <c r="D53" s="424">
        <v>2.2174</v>
      </c>
      <c r="E53" s="424">
        <v>0.1701</v>
      </c>
      <c r="F53" s="424">
        <v>7.6700000000000004E-2</v>
      </c>
      <c r="G53" s="424">
        <v>36.528599999999997</v>
      </c>
      <c r="H53" s="424">
        <v>2.8956</v>
      </c>
      <c r="I53" s="424">
        <v>3.4628999999999999</v>
      </c>
      <c r="J53" s="424">
        <v>4.8300000000000003E-2</v>
      </c>
      <c r="K53" s="424">
        <v>0.28489999999999999</v>
      </c>
      <c r="L53" s="424">
        <v>8.1199999999999994E-2</v>
      </c>
      <c r="M53" s="424">
        <v>1.72E-2</v>
      </c>
      <c r="N53" s="424">
        <v>8.1299999999999997E-2</v>
      </c>
      <c r="O53" s="424">
        <v>117.1259</v>
      </c>
      <c r="P53" s="424">
        <v>1095.625</v>
      </c>
      <c r="Q53" s="424" t="s">
        <v>68</v>
      </c>
      <c r="R53" s="424">
        <v>2.1869000000000001</v>
      </c>
      <c r="S53" s="424">
        <v>0.1605</v>
      </c>
      <c r="T53" s="424">
        <v>7.3400000000000007E-2</v>
      </c>
      <c r="U53" s="424">
        <f>T53*100</f>
        <v>7.3400000000000007</v>
      </c>
      <c r="V53" s="424">
        <v>8.8902999999999999</v>
      </c>
      <c r="W53" s="424">
        <v>55.398499999999999</v>
      </c>
      <c r="X53" s="424">
        <v>2.0326</v>
      </c>
      <c r="Y53" s="424">
        <v>3.61E-2</v>
      </c>
      <c r="Z53" s="424">
        <v>0.45590000000000003</v>
      </c>
      <c r="AA53" s="424">
        <v>1.4095</v>
      </c>
      <c r="AB53" s="424">
        <v>0.41539999999999999</v>
      </c>
      <c r="AC53" s="424">
        <v>0.58560000000000001</v>
      </c>
      <c r="AD53" s="424">
        <v>0.51490000000000002</v>
      </c>
      <c r="AE53" s="424">
        <v>0.41110000000000002</v>
      </c>
      <c r="AF53" s="424">
        <v>-1.4200000000000001E-2</v>
      </c>
      <c r="AG53" s="424">
        <v>5.79E-2</v>
      </c>
      <c r="AH53" s="424">
        <v>-7.9299999999999995E-2</v>
      </c>
      <c r="AI53" s="424">
        <v>-8.9899999999999994E-2</v>
      </c>
      <c r="AJ53" s="424">
        <v>0.53659999999999997</v>
      </c>
      <c r="AK53" s="424">
        <v>0.15379999999999999</v>
      </c>
      <c r="AL53" s="424">
        <v>0.41899999999999998</v>
      </c>
      <c r="AM53" s="424">
        <v>7.6899999999999996E-2</v>
      </c>
      <c r="AN53" s="424">
        <v>0.01</v>
      </c>
      <c r="AO53" s="424">
        <v>0.01</v>
      </c>
      <c r="AP53" s="424">
        <v>0.01</v>
      </c>
      <c r="AQ53" s="424">
        <v>260</v>
      </c>
      <c r="AR53" s="424">
        <v>196</v>
      </c>
      <c r="AS53" s="424">
        <v>96</v>
      </c>
      <c r="AT53" s="424">
        <v>912</v>
      </c>
      <c r="AU53" s="424">
        <v>838</v>
      </c>
      <c r="AV53" s="424">
        <v>47</v>
      </c>
      <c r="AW53" s="424">
        <v>200</v>
      </c>
      <c r="AX53" s="424" t="s">
        <v>67</v>
      </c>
      <c r="AY53" s="424" t="s">
        <v>67</v>
      </c>
      <c r="AZ53" s="424">
        <v>0</v>
      </c>
      <c r="BA53" s="424" t="s">
        <v>72</v>
      </c>
      <c r="BB53" s="424"/>
      <c r="BC53" s="424" t="s">
        <v>72</v>
      </c>
      <c r="BD53" s="424"/>
      <c r="BE53" s="434">
        <v>6508</v>
      </c>
    </row>
    <row r="54" spans="1:57" x14ac:dyDescent="0.2">
      <c r="A54" s="432" t="s">
        <v>75</v>
      </c>
      <c r="B54" s="433" t="s">
        <v>1</v>
      </c>
      <c r="C54" s="433" t="s">
        <v>0</v>
      </c>
      <c r="D54" s="424">
        <v>2.0737999999999999</v>
      </c>
      <c r="E54" s="424">
        <v>0.24690000000000001</v>
      </c>
      <c r="F54" s="424">
        <v>0.11899999999999999</v>
      </c>
      <c r="G54" s="424">
        <v>88.483999999999995</v>
      </c>
      <c r="H54" s="424">
        <v>1.9098999999999999</v>
      </c>
      <c r="I54" s="424">
        <v>3.8588</v>
      </c>
      <c r="J54" s="424">
        <v>4.8300000000000003E-2</v>
      </c>
      <c r="K54" s="424">
        <v>0.24990000000000001</v>
      </c>
      <c r="L54" s="424">
        <v>6.83E-2</v>
      </c>
      <c r="M54" s="424">
        <v>1.5699999999999999E-2</v>
      </c>
      <c r="N54" s="424">
        <v>6.54E-2</v>
      </c>
      <c r="O54" s="424">
        <v>163.03149999999999</v>
      </c>
      <c r="P54" s="455">
        <v>1067.5050000000001</v>
      </c>
      <c r="Q54" s="424" t="s">
        <v>68</v>
      </c>
      <c r="R54" s="424">
        <v>2.0447000000000002</v>
      </c>
      <c r="S54" s="424">
        <v>0.23899999999999999</v>
      </c>
      <c r="T54" s="424">
        <v>0.1169</v>
      </c>
      <c r="U54" s="424">
        <f>T54*100</f>
        <v>11.690000000000001</v>
      </c>
      <c r="V54" s="424">
        <v>12.3955</v>
      </c>
      <c r="W54" s="424">
        <v>51.853400000000001</v>
      </c>
      <c r="X54" s="424">
        <v>3.0312000000000001</v>
      </c>
      <c r="Y54" s="424">
        <v>3.8600000000000002E-2</v>
      </c>
      <c r="Z54" s="424">
        <v>0.2913</v>
      </c>
      <c r="AA54" s="424">
        <v>1.5485</v>
      </c>
      <c r="AB54" s="424">
        <v>0.2747</v>
      </c>
      <c r="AC54" s="424">
        <v>0.4254</v>
      </c>
      <c r="AD54" s="424">
        <v>0.33110000000000001</v>
      </c>
      <c r="AE54" s="424">
        <v>-6.2899999999999998E-2</v>
      </c>
      <c r="AF54" s="424">
        <v>-0.26379999999999998</v>
      </c>
      <c r="AG54" s="424">
        <v>-4.3499999999999997E-2</v>
      </c>
      <c r="AH54" s="424">
        <v>1.5599999999999999E-2</v>
      </c>
      <c r="AI54" s="424">
        <v>-5.5899999999999998E-2</v>
      </c>
      <c r="AJ54" s="424">
        <v>0.54490000000000005</v>
      </c>
      <c r="AK54" s="424">
        <v>0.17749999999999999</v>
      </c>
      <c r="AL54" s="424">
        <v>0.46</v>
      </c>
      <c r="AM54" s="424">
        <v>3.3700000000000001E-2</v>
      </c>
      <c r="AN54" s="424">
        <v>0.01</v>
      </c>
      <c r="AO54" s="424">
        <v>0.01</v>
      </c>
      <c r="AP54" s="424">
        <v>0.01</v>
      </c>
      <c r="AQ54" s="424">
        <v>268</v>
      </c>
      <c r="AR54" s="424">
        <v>188</v>
      </c>
      <c r="AS54" s="424">
        <v>96</v>
      </c>
      <c r="AT54" s="424">
        <v>960</v>
      </c>
      <c r="AU54" s="424">
        <v>779</v>
      </c>
      <c r="AV54" s="424">
        <v>43</v>
      </c>
      <c r="AW54" s="424">
        <v>200</v>
      </c>
      <c r="AX54" s="424" t="s">
        <v>67</v>
      </c>
      <c r="AY54" s="424" t="s">
        <v>66</v>
      </c>
      <c r="AZ54" s="424">
        <v>0</v>
      </c>
      <c r="BA54" s="424" t="s">
        <v>70</v>
      </c>
      <c r="BB54" s="424"/>
      <c r="BC54" s="424" t="s">
        <v>70</v>
      </c>
      <c r="BD54" s="424"/>
      <c r="BE54" s="434">
        <v>6508</v>
      </c>
    </row>
    <row r="55" spans="1:57" x14ac:dyDescent="0.2">
      <c r="A55" s="432" t="s">
        <v>73</v>
      </c>
      <c r="B55" s="433" t="s">
        <v>1</v>
      </c>
      <c r="C55" s="433" t="s">
        <v>0</v>
      </c>
      <c r="D55" s="424">
        <v>2.3921999999999999</v>
      </c>
      <c r="E55" s="424">
        <v>0.21390000000000001</v>
      </c>
      <c r="F55" s="424">
        <v>8.9399999999999993E-2</v>
      </c>
      <c r="G55" s="424">
        <v>49.7453</v>
      </c>
      <c r="H55" s="424">
        <v>2.6002000000000001</v>
      </c>
      <c r="I55" s="424">
        <v>3.2258</v>
      </c>
      <c r="J55" s="424">
        <v>5.33E-2</v>
      </c>
      <c r="K55" s="424">
        <v>0.30630000000000002</v>
      </c>
      <c r="L55" s="424">
        <v>9.4700000000000006E-2</v>
      </c>
      <c r="M55" s="424">
        <v>1.7500000000000002E-2</v>
      </c>
      <c r="N55" s="424">
        <v>9.4600000000000004E-2</v>
      </c>
      <c r="O55" s="424">
        <v>128.51439999999999</v>
      </c>
      <c r="P55" s="424">
        <v>1082.9010000000001</v>
      </c>
      <c r="Q55" s="424" t="s">
        <v>68</v>
      </c>
      <c r="R55" s="424">
        <v>2.3616000000000001</v>
      </c>
      <c r="S55" s="424">
        <v>0.20569999999999999</v>
      </c>
      <c r="T55" s="424">
        <v>8.7099999999999997E-2</v>
      </c>
      <c r="U55" s="424">
        <f>T55*100</f>
        <v>8.7099999999999991</v>
      </c>
      <c r="V55" s="424">
        <v>10.2966</v>
      </c>
      <c r="W55" s="424">
        <v>50.044600000000003</v>
      </c>
      <c r="X55" s="424">
        <v>2.1800000000000002</v>
      </c>
      <c r="Y55" s="424">
        <v>0.04</v>
      </c>
      <c r="Z55" s="424">
        <v>0.41880000000000001</v>
      </c>
      <c r="AA55" s="424">
        <v>1.3432999999999999</v>
      </c>
      <c r="AB55" s="424">
        <v>0.40539999999999998</v>
      </c>
      <c r="AC55" s="424">
        <v>0.54459999999999997</v>
      </c>
      <c r="AD55" s="424">
        <v>0.45290000000000002</v>
      </c>
      <c r="AE55" s="424">
        <v>0.38100000000000001</v>
      </c>
      <c r="AF55" s="424">
        <v>-0.1386</v>
      </c>
      <c r="AG55" s="424">
        <v>-6.6E-3</v>
      </c>
      <c r="AH55" s="424">
        <v>-2.3400000000000001E-2</v>
      </c>
      <c r="AI55" s="424">
        <v>-1.49E-2</v>
      </c>
      <c r="AJ55" s="424">
        <v>0.44969999999999999</v>
      </c>
      <c r="AK55" s="424">
        <v>7.0999999999999994E-2</v>
      </c>
      <c r="AL55" s="424">
        <v>0.36770000000000003</v>
      </c>
      <c r="AM55" s="424">
        <v>1.4500000000000001E-2</v>
      </c>
      <c r="AN55" s="424">
        <v>0.01</v>
      </c>
      <c r="AO55" s="424">
        <v>0.01</v>
      </c>
      <c r="AP55" s="424">
        <v>0.01</v>
      </c>
      <c r="AQ55" s="424">
        <v>220</v>
      </c>
      <c r="AR55" s="424">
        <v>204</v>
      </c>
      <c r="AS55" s="424">
        <v>96</v>
      </c>
      <c r="AT55" s="424">
        <v>622</v>
      </c>
      <c r="AU55" s="424">
        <v>202</v>
      </c>
      <c r="AV55" s="424">
        <v>45</v>
      </c>
      <c r="AW55" s="424">
        <v>200</v>
      </c>
      <c r="AX55" s="424" t="s">
        <v>67</v>
      </c>
      <c r="AY55" s="424" t="s">
        <v>66</v>
      </c>
      <c r="AZ55" s="424">
        <v>0</v>
      </c>
      <c r="BA55" s="424" t="s">
        <v>65</v>
      </c>
      <c r="BB55" s="424"/>
      <c r="BC55" s="424" t="s">
        <v>65</v>
      </c>
      <c r="BD55" s="424"/>
      <c r="BE55" s="434">
        <v>6508</v>
      </c>
    </row>
    <row r="56" spans="1:57" x14ac:dyDescent="0.2">
      <c r="A56" s="432" t="s">
        <v>71</v>
      </c>
      <c r="B56" s="433" t="s">
        <v>1</v>
      </c>
      <c r="C56" s="433" t="s">
        <v>0</v>
      </c>
      <c r="D56" s="424">
        <v>2.5142000000000002</v>
      </c>
      <c r="E56" s="424">
        <v>0.21099999999999999</v>
      </c>
      <c r="F56" s="424">
        <v>8.3900000000000002E-2</v>
      </c>
      <c r="G56" s="424">
        <v>32.018300000000004</v>
      </c>
      <c r="H56" s="424">
        <v>2.5889000000000002</v>
      </c>
      <c r="I56" s="424">
        <v>3.1724999999999999</v>
      </c>
      <c r="J56" s="424">
        <v>5.2699999999999997E-2</v>
      </c>
      <c r="K56" s="424">
        <v>0.30669999999999997</v>
      </c>
      <c r="L56" s="424">
        <v>8.9399999999999993E-2</v>
      </c>
      <c r="M56" s="424">
        <v>1.6199999999999999E-2</v>
      </c>
      <c r="N56" s="424">
        <v>8.9800000000000005E-2</v>
      </c>
      <c r="O56" s="424">
        <v>119.3052</v>
      </c>
      <c r="P56" s="424">
        <v>1096.047</v>
      </c>
      <c r="Q56" s="424" t="s">
        <v>68</v>
      </c>
      <c r="R56" s="424">
        <v>2.4828999999999999</v>
      </c>
      <c r="S56" s="424">
        <v>0.20219999999999999</v>
      </c>
      <c r="T56" s="424">
        <v>8.14E-2</v>
      </c>
      <c r="U56" s="424">
        <f>T56*100</f>
        <v>8.14</v>
      </c>
      <c r="V56" s="424">
        <v>10.024900000000001</v>
      </c>
      <c r="W56" s="424">
        <v>49.572699999999998</v>
      </c>
      <c r="X56" s="424">
        <v>2.0188000000000001</v>
      </c>
      <c r="Y56" s="424">
        <v>4.0300000000000002E-2</v>
      </c>
      <c r="Z56" s="424">
        <v>0.45500000000000002</v>
      </c>
      <c r="AA56" s="424">
        <v>1.2074</v>
      </c>
      <c r="AB56" s="424">
        <v>0.45490000000000003</v>
      </c>
      <c r="AC56" s="424">
        <v>0.54930000000000001</v>
      </c>
      <c r="AD56" s="424">
        <v>0.49419999999999997</v>
      </c>
      <c r="AE56" s="424">
        <v>0.42320000000000002</v>
      </c>
      <c r="AF56" s="424">
        <v>-0.15970000000000001</v>
      </c>
      <c r="AG56" s="424">
        <v>-4.8399999999999999E-2</v>
      </c>
      <c r="AH56" s="424">
        <v>4.1200000000000001E-2</v>
      </c>
      <c r="AI56" s="438"/>
      <c r="AJ56" s="438"/>
      <c r="AK56" s="438"/>
      <c r="AL56" s="438"/>
      <c r="AM56" s="438"/>
      <c r="AN56" s="438"/>
      <c r="AO56" s="438"/>
      <c r="AP56" s="438"/>
      <c r="AQ56" s="438"/>
      <c r="AR56" s="438"/>
      <c r="AS56" s="438"/>
      <c r="AT56" s="438"/>
      <c r="AU56" s="438"/>
      <c r="AV56" s="438"/>
      <c r="AW56" s="438"/>
      <c r="AX56" s="438"/>
      <c r="AY56" s="438"/>
      <c r="AZ56" s="438"/>
      <c r="BA56" s="438"/>
      <c r="BB56" s="438"/>
      <c r="BC56" s="438"/>
      <c r="BD56" s="438"/>
      <c r="BE56" s="445"/>
    </row>
    <row r="57" spans="1:57" x14ac:dyDescent="0.2">
      <c r="A57" s="432" t="s">
        <v>69</v>
      </c>
      <c r="B57" s="433" t="s">
        <v>1</v>
      </c>
      <c r="C57" s="433" t="s">
        <v>0</v>
      </c>
      <c r="D57" s="424">
        <v>2.1255999999999999</v>
      </c>
      <c r="E57" s="424">
        <v>0.19620000000000001</v>
      </c>
      <c r="F57" s="424">
        <v>9.2299999999999993E-2</v>
      </c>
      <c r="G57" s="424">
        <v>74.801699999999997</v>
      </c>
      <c r="H57" s="424">
        <v>2.4439000000000002</v>
      </c>
      <c r="I57" s="424">
        <v>3.7481</v>
      </c>
      <c r="J57" s="424">
        <v>4.41E-2</v>
      </c>
      <c r="K57" s="424">
        <v>0.26150000000000001</v>
      </c>
      <c r="L57" s="424">
        <v>7.6499999999999999E-2</v>
      </c>
      <c r="M57" s="424">
        <v>1.4200000000000001E-2</v>
      </c>
      <c r="N57" s="424">
        <v>7.3899999999999993E-2</v>
      </c>
      <c r="O57" s="424">
        <v>135.33349999999999</v>
      </c>
      <c r="P57" s="424">
        <v>1086.135</v>
      </c>
      <c r="Q57" s="424" t="s">
        <v>68</v>
      </c>
      <c r="R57" s="424">
        <v>2.0971000000000002</v>
      </c>
      <c r="S57" s="424">
        <v>0.18529999999999999</v>
      </c>
      <c r="T57" s="424">
        <v>8.8300000000000003E-2</v>
      </c>
      <c r="U57" s="424">
        <f>T57*100</f>
        <v>8.83</v>
      </c>
      <c r="V57" s="424">
        <v>10.9831</v>
      </c>
      <c r="W57" s="424">
        <v>59.286000000000001</v>
      </c>
      <c r="X57" s="424">
        <v>2.6187</v>
      </c>
      <c r="Y57" s="424">
        <v>3.3700000000000001E-2</v>
      </c>
      <c r="Z57" s="424">
        <v>0.34810000000000002</v>
      </c>
      <c r="AA57" s="424">
        <v>1.3211999999999999</v>
      </c>
      <c r="AB57" s="424">
        <v>0.3407</v>
      </c>
      <c r="AC57" s="424">
        <v>0.45019999999999999</v>
      </c>
      <c r="AD57" s="424">
        <v>0.37480000000000002</v>
      </c>
      <c r="AE57" s="424">
        <v>0.33439999999999998</v>
      </c>
      <c r="AF57" s="424">
        <v>-6.4899999999999999E-2</v>
      </c>
      <c r="AG57" s="424">
        <v>8.6E-3</v>
      </c>
      <c r="AH57" s="424">
        <v>-1.44E-2</v>
      </c>
      <c r="AI57" s="424"/>
      <c r="AJ57" s="424"/>
      <c r="AK57" s="424"/>
      <c r="AL57" s="424"/>
      <c r="AM57" s="424"/>
      <c r="AN57" s="424"/>
      <c r="AO57" s="424"/>
      <c r="AP57" s="424"/>
      <c r="AQ57" s="424"/>
      <c r="AR57" s="424"/>
      <c r="AS57" s="424"/>
      <c r="AT57" s="424"/>
      <c r="AU57" s="424"/>
      <c r="AV57" s="424"/>
      <c r="AW57" s="424"/>
      <c r="AX57" s="424"/>
      <c r="AY57" s="424"/>
      <c r="AZ57" s="424"/>
      <c r="BA57" s="424"/>
      <c r="BB57" s="424"/>
      <c r="BC57" s="424"/>
      <c r="BD57" s="424"/>
      <c r="BE57" s="454"/>
    </row>
    <row r="58" spans="1:57" x14ac:dyDescent="0.2">
      <c r="A58" s="447" t="s">
        <v>3</v>
      </c>
      <c r="B58" s="437"/>
      <c r="C58" s="437"/>
      <c r="D58" s="438">
        <f>AVERAGE(D48:D57)</f>
        <v>2.3329099999999996</v>
      </c>
      <c r="E58" s="438">
        <f>AVERAGE(E48:E57)</f>
        <v>0.22230000000000003</v>
      </c>
      <c r="F58" s="438">
        <f>AVERAGE(F48:F57)</f>
        <v>9.648000000000001E-2</v>
      </c>
      <c r="G58" s="438">
        <f>AVERAGE(G48:G57)</f>
        <v>59.484029999999997</v>
      </c>
      <c r="H58" s="438">
        <f>AVERAGE(H48:H57)</f>
        <v>2.3506899999999997</v>
      </c>
      <c r="I58" s="438">
        <f>AVERAGE(I48:I57)</f>
        <v>3.4277799999999998</v>
      </c>
      <c r="J58" s="438">
        <f>AVERAGE(J48:J57)</f>
        <v>4.982000000000001E-2</v>
      </c>
      <c r="K58" s="438">
        <f>AVERAGE(K48:K57)</f>
        <v>0.28939999999999999</v>
      </c>
      <c r="L58" s="438">
        <f>AVERAGE(L48:L57)</f>
        <v>8.8460000000000011E-2</v>
      </c>
      <c r="M58" s="438">
        <f>AVERAGE(M48:M57)</f>
        <v>1.618E-2</v>
      </c>
      <c r="N58" s="438">
        <f>AVERAGE(N48:N57)</f>
        <v>8.6420000000000011E-2</v>
      </c>
      <c r="O58" s="438">
        <f>AVERAGE(O48:O57)</f>
        <v>136.64104</v>
      </c>
      <c r="P58" s="438">
        <f>AVERAGE(P50:P57)</f>
        <v>1077.7864999999999</v>
      </c>
      <c r="Q58" s="438"/>
      <c r="R58" s="456">
        <f>AVERAGE(R48:R57)</f>
        <v>2.3022200000000002</v>
      </c>
      <c r="S58" s="456">
        <f>AVERAGE(S48:S57)</f>
        <v>0.21351999999999999</v>
      </c>
      <c r="T58" s="456">
        <f>AVERAGE(T48:T57)</f>
        <v>9.393E-2</v>
      </c>
      <c r="U58" s="456">
        <f>AVERAGE(U48:U57)</f>
        <v>9.3929999999999989</v>
      </c>
      <c r="V58" s="456">
        <f>AVERAGE(V48:V57)</f>
        <v>11.00901</v>
      </c>
      <c r="W58" s="456">
        <f>AVERAGE(W48:W57)</f>
        <v>52.027979999999999</v>
      </c>
      <c r="X58" s="456">
        <f>AVERAGE(X48:X57)</f>
        <v>2.42483</v>
      </c>
      <c r="Y58" s="456">
        <f>AVERAGE(Y48:Y57)</f>
        <v>3.8690000000000002E-2</v>
      </c>
      <c r="Z58" s="456">
        <f>AVERAGE(Z48:Z57)</f>
        <v>0.39390000000000003</v>
      </c>
      <c r="AA58" s="438"/>
      <c r="AB58" s="438"/>
      <c r="AC58" s="438"/>
      <c r="AD58" s="438"/>
      <c r="AE58" s="438"/>
      <c r="AF58" s="438"/>
      <c r="AG58" s="438"/>
      <c r="AH58" s="438"/>
      <c r="AI58" s="424"/>
      <c r="AJ58" s="424"/>
      <c r="AK58" s="424"/>
      <c r="AL58" s="424"/>
      <c r="AM58" s="424"/>
      <c r="AN58" s="424"/>
      <c r="AO58" s="424"/>
      <c r="AP58" s="424"/>
      <c r="AQ58" s="424"/>
      <c r="AR58" s="424"/>
      <c r="AS58" s="424"/>
      <c r="AT58" s="424"/>
      <c r="AU58" s="424"/>
      <c r="AV58" s="424"/>
      <c r="AW58" s="424"/>
      <c r="AX58" s="424"/>
      <c r="AY58" s="424"/>
      <c r="AZ58" s="424"/>
      <c r="BA58" s="424"/>
      <c r="BB58" s="424"/>
      <c r="BC58" s="424"/>
      <c r="BD58" s="424"/>
      <c r="BE58" s="454"/>
    </row>
    <row r="59" spans="1:57" x14ac:dyDescent="0.2">
      <c r="A59" s="448" t="s">
        <v>686</v>
      </c>
      <c r="B59" s="342"/>
      <c r="C59" s="342"/>
      <c r="E59">
        <f>STDEV(E48:E57)</f>
        <v>4.5971657935442334E-2</v>
      </c>
      <c r="F59">
        <f>STDEV(F48:F57)</f>
        <v>2.4701947741468097E-2</v>
      </c>
      <c r="G59">
        <f>STDEV(G48:G57)</f>
        <v>30.172436822741606</v>
      </c>
      <c r="H59">
        <f>STDEV(H48:H57)</f>
        <v>0.39475756399761786</v>
      </c>
      <c r="I59">
        <f>STDEV(I48:I57)</f>
        <v>0.41274363256411872</v>
      </c>
      <c r="J59">
        <f>STDEV(J48:J57)</f>
        <v>3.5906669142220485E-3</v>
      </c>
      <c r="K59">
        <f>STDEV(K48:K57)</f>
        <v>3.4900143266181308E-2</v>
      </c>
      <c r="L59">
        <f>STDEV(L48:L57)</f>
        <v>1.5112334917763934E-2</v>
      </c>
      <c r="M59">
        <f>STDEV(M48:M57)</f>
        <v>1.2327025413925114E-3</v>
      </c>
      <c r="N59">
        <f>STDEV(N48:N57)</f>
        <v>1.5470100193599234E-2</v>
      </c>
      <c r="O59">
        <f>STDEV(O48:O57)</f>
        <v>29.261616186176621</v>
      </c>
      <c r="P59">
        <f>STDEV(P48:P57)</f>
        <v>18.018305859751518</v>
      </c>
      <c r="R59">
        <f>STDEV(R50:R57)</f>
        <v>0.20581170963147008</v>
      </c>
      <c r="S59">
        <f>STDEV(S50:S57)</f>
        <v>3.2433129006354776E-2</v>
      </c>
      <c r="T59">
        <f>STDEV(T50:T57)</f>
        <v>1.8050227541106308E-2</v>
      </c>
      <c r="U59">
        <f>STDEV(U50:U57)</f>
        <v>1.8050227541106203</v>
      </c>
      <c r="V59">
        <f>STDEV(V50:V57)</f>
        <v>1.2269538479502944</v>
      </c>
      <c r="W59">
        <f>STDEV(W50:W57)</f>
        <v>4.5616151662541631</v>
      </c>
      <c r="X59">
        <f>STDEV(X50:X57)</f>
        <v>0.43334367011480807</v>
      </c>
      <c r="Y59">
        <f>STDEV(Y50:Y57)</f>
        <v>3.3846027409853755E-3</v>
      </c>
      <c r="Z59">
        <f>STDEV(Z50:Z57)</f>
        <v>8.4288449259500631E-2</v>
      </c>
      <c r="BE59" s="86"/>
    </row>
    <row r="60" spans="1:57" x14ac:dyDescent="0.2">
      <c r="A60" s="448"/>
      <c r="B60" s="342"/>
      <c r="C60" s="342"/>
      <c r="BE60" s="86"/>
    </row>
    <row r="61" spans="1:57" x14ac:dyDescent="0.2">
      <c r="A61" s="83" t="s">
        <v>719</v>
      </c>
      <c r="B61" s="444" t="s">
        <v>207</v>
      </c>
      <c r="C61" s="444" t="s">
        <v>0</v>
      </c>
      <c r="D61">
        <v>2.2844000000000002</v>
      </c>
      <c r="E61">
        <v>0.47389999999999999</v>
      </c>
      <c r="F61">
        <v>0.2074</v>
      </c>
      <c r="G61">
        <v>165.9051</v>
      </c>
      <c r="H61">
        <v>1.2358</v>
      </c>
      <c r="I61">
        <v>4.891</v>
      </c>
      <c r="J61">
        <v>5.1400000000000001E-2</v>
      </c>
      <c r="K61">
        <v>0.19059999999999999</v>
      </c>
      <c r="L61">
        <v>0.06</v>
      </c>
      <c r="M61">
        <v>1.37E-2</v>
      </c>
      <c r="N61">
        <v>5.5300000000000002E-2</v>
      </c>
      <c r="O61">
        <v>267.35599999999999</v>
      </c>
      <c r="P61">
        <v>1102.866</v>
      </c>
      <c r="Q61" t="s">
        <v>68</v>
      </c>
      <c r="R61">
        <v>2.2536999999999998</v>
      </c>
      <c r="S61">
        <v>0.4662</v>
      </c>
      <c r="T61">
        <v>0.2069</v>
      </c>
      <c r="U61">
        <f>100*T61</f>
        <v>20.69</v>
      </c>
      <c r="V61">
        <v>21.393899999999999</v>
      </c>
      <c r="W61">
        <v>45.889600000000002</v>
      </c>
      <c r="X61">
        <v>4.7462999999999997</v>
      </c>
      <c r="Y61">
        <v>4.36E-2</v>
      </c>
      <c r="Z61">
        <v>0.1671</v>
      </c>
      <c r="AA61">
        <v>1.5647</v>
      </c>
      <c r="AB61">
        <v>0.1822</v>
      </c>
      <c r="AC61">
        <v>0.28510000000000002</v>
      </c>
      <c r="AD61">
        <v>0.19639999999999999</v>
      </c>
      <c r="AE61">
        <v>0.14860000000000001</v>
      </c>
      <c r="AF61">
        <v>0.1033</v>
      </c>
      <c r="AG61">
        <v>2.0799999999999999E-2</v>
      </c>
      <c r="AH61">
        <v>-2.6700000000000002E-2</v>
      </c>
      <c r="AI61">
        <v>-1.8599999999999998E-2</v>
      </c>
      <c r="AJ61">
        <v>0.28320000000000001</v>
      </c>
      <c r="AK61">
        <v>-0.11210000000000001</v>
      </c>
      <c r="AL61">
        <v>0.16120000000000001</v>
      </c>
      <c r="AM61">
        <v>0</v>
      </c>
      <c r="AN61">
        <v>0.01</v>
      </c>
      <c r="AO61">
        <v>0.01</v>
      </c>
      <c r="AP61">
        <v>0.01</v>
      </c>
      <c r="AQ61">
        <v>260</v>
      </c>
      <c r="AR61">
        <v>192</v>
      </c>
      <c r="AS61">
        <v>96</v>
      </c>
      <c r="AT61">
        <v>1023</v>
      </c>
      <c r="AU61">
        <v>817</v>
      </c>
      <c r="AV61">
        <v>29</v>
      </c>
      <c r="AW61">
        <v>200</v>
      </c>
      <c r="AX61" t="s">
        <v>67</v>
      </c>
      <c r="AY61" t="s">
        <v>67</v>
      </c>
      <c r="AZ61">
        <v>0</v>
      </c>
      <c r="BA61" t="s">
        <v>720</v>
      </c>
      <c r="BC61" t="s">
        <v>720</v>
      </c>
      <c r="BE61" s="86">
        <v>6508</v>
      </c>
    </row>
    <row r="62" spans="1:57" x14ac:dyDescent="0.2">
      <c r="A62" s="83" t="s">
        <v>721</v>
      </c>
      <c r="B62" s="444" t="s">
        <v>207</v>
      </c>
      <c r="C62" s="444" t="s">
        <v>0</v>
      </c>
      <c r="D62">
        <v>2.0112000000000001</v>
      </c>
      <c r="E62">
        <v>0.52810000000000001</v>
      </c>
      <c r="F62">
        <v>0.2626</v>
      </c>
      <c r="G62">
        <v>218.52889999999999</v>
      </c>
      <c r="H62">
        <v>0.86899999999999999</v>
      </c>
      <c r="I62">
        <v>5.5019999999999998</v>
      </c>
      <c r="J62">
        <v>5.4600000000000003E-2</v>
      </c>
      <c r="K62">
        <v>0.1648</v>
      </c>
      <c r="L62">
        <v>5.8000000000000003E-2</v>
      </c>
      <c r="M62">
        <v>1.4800000000000001E-2</v>
      </c>
      <c r="N62">
        <v>5.3999999999999999E-2</v>
      </c>
      <c r="O62">
        <v>331.68009999999998</v>
      </c>
      <c r="P62">
        <v>1135.9770000000001</v>
      </c>
      <c r="Q62" t="s">
        <v>68</v>
      </c>
      <c r="R62">
        <v>1.9819</v>
      </c>
      <c r="S62">
        <v>0.52259999999999995</v>
      </c>
      <c r="T62">
        <v>0.26369999999999999</v>
      </c>
      <c r="U62">
        <f>100*T62</f>
        <v>26.369999999999997</v>
      </c>
      <c r="V62">
        <v>22.2014</v>
      </c>
      <c r="W62">
        <v>42.483499999999999</v>
      </c>
      <c r="X62">
        <v>5.6010999999999997</v>
      </c>
      <c r="Y62">
        <v>4.7100000000000003E-2</v>
      </c>
      <c r="Z62">
        <v>0.13150000000000001</v>
      </c>
      <c r="AA62">
        <v>1.5408999999999999</v>
      </c>
      <c r="AB62">
        <v>0.15290000000000001</v>
      </c>
      <c r="AC62">
        <v>0.2356</v>
      </c>
      <c r="AD62">
        <v>0.1706</v>
      </c>
      <c r="AE62">
        <v>-9.7000000000000003E-2</v>
      </c>
      <c r="AF62">
        <v>-0.11600000000000001</v>
      </c>
      <c r="AG62">
        <v>-2.3E-2</v>
      </c>
      <c r="AH62">
        <v>-1.9300000000000001E-2</v>
      </c>
      <c r="AI62">
        <v>-0.03</v>
      </c>
      <c r="AJ62">
        <v>0.2329</v>
      </c>
      <c r="AK62">
        <v>-0.13120000000000001</v>
      </c>
      <c r="AL62">
        <v>0.1091</v>
      </c>
      <c r="AM62">
        <v>3.2000000000000002E-3</v>
      </c>
      <c r="AN62">
        <v>0.01</v>
      </c>
      <c r="AO62">
        <v>0.01</v>
      </c>
      <c r="AP62">
        <v>0.01</v>
      </c>
      <c r="AQ62">
        <v>220</v>
      </c>
      <c r="AR62">
        <v>200</v>
      </c>
      <c r="AS62">
        <v>96</v>
      </c>
      <c r="AT62">
        <v>1074</v>
      </c>
      <c r="AU62">
        <v>781</v>
      </c>
      <c r="AV62">
        <v>39</v>
      </c>
      <c r="AW62">
        <v>200</v>
      </c>
      <c r="AX62" t="s">
        <v>67</v>
      </c>
      <c r="AY62" t="s">
        <v>67</v>
      </c>
      <c r="AZ62">
        <v>0</v>
      </c>
      <c r="BA62" t="s">
        <v>722</v>
      </c>
      <c r="BC62" t="s">
        <v>722</v>
      </c>
      <c r="BE62" s="86">
        <v>6508</v>
      </c>
    </row>
    <row r="63" spans="1:57" x14ac:dyDescent="0.2">
      <c r="A63" s="83" t="s">
        <v>723</v>
      </c>
      <c r="B63" s="444" t="s">
        <v>207</v>
      </c>
      <c r="C63" s="444" t="s">
        <v>0</v>
      </c>
      <c r="D63">
        <v>2.1816</v>
      </c>
      <c r="E63">
        <v>0.69020000000000004</v>
      </c>
      <c r="F63">
        <v>0.31640000000000001</v>
      </c>
      <c r="G63">
        <v>254.16739999999999</v>
      </c>
      <c r="H63">
        <v>0.26550000000000001</v>
      </c>
      <c r="I63">
        <v>6.3215000000000003</v>
      </c>
      <c r="J63">
        <v>5.6099999999999997E-2</v>
      </c>
      <c r="K63">
        <v>0.14380000000000001</v>
      </c>
      <c r="L63">
        <v>5.0900000000000001E-2</v>
      </c>
      <c r="M63">
        <v>1.5800000000000002E-2</v>
      </c>
      <c r="N63">
        <v>4.8500000000000001E-2</v>
      </c>
      <c r="O63">
        <v>390.9427</v>
      </c>
      <c r="P63">
        <v>1134.501</v>
      </c>
      <c r="Q63" t="s">
        <v>68</v>
      </c>
      <c r="R63">
        <v>2.1520999999999999</v>
      </c>
      <c r="S63">
        <v>0.69030000000000002</v>
      </c>
      <c r="T63">
        <v>0.32079999999999997</v>
      </c>
      <c r="U63">
        <f>100*T63</f>
        <v>32.08</v>
      </c>
      <c r="V63">
        <v>27.8551</v>
      </c>
      <c r="W63">
        <v>40.349800000000002</v>
      </c>
      <c r="X63">
        <v>6.4715999999999996</v>
      </c>
      <c r="Y63">
        <v>4.9599999999999998E-2</v>
      </c>
      <c r="Z63">
        <v>0.105</v>
      </c>
      <c r="AA63">
        <v>1.6740999999999999</v>
      </c>
      <c r="AB63">
        <v>0.13439999999999999</v>
      </c>
      <c r="AC63">
        <v>0.22509999999999999</v>
      </c>
      <c r="AD63">
        <v>0.13789999999999999</v>
      </c>
      <c r="AE63">
        <v>0.12590000000000001</v>
      </c>
      <c r="AF63">
        <v>4.3299999999999998E-2</v>
      </c>
      <c r="AG63">
        <v>1.89E-2</v>
      </c>
      <c r="AH63">
        <v>-3.2899999999999999E-2</v>
      </c>
      <c r="AI63">
        <v>-1.4E-3</v>
      </c>
      <c r="AJ63">
        <v>0.22270000000000001</v>
      </c>
      <c r="AK63">
        <v>-4.41E-2</v>
      </c>
      <c r="AL63">
        <v>0.13059999999999999</v>
      </c>
      <c r="AM63">
        <v>-5.7000000000000002E-3</v>
      </c>
      <c r="AN63">
        <v>0.01</v>
      </c>
      <c r="AO63">
        <v>0.01</v>
      </c>
      <c r="AP63">
        <v>0.01</v>
      </c>
      <c r="AQ63">
        <v>256</v>
      </c>
      <c r="AR63">
        <v>172</v>
      </c>
      <c r="AS63">
        <v>96</v>
      </c>
      <c r="AT63">
        <v>1064</v>
      </c>
      <c r="AU63">
        <v>719</v>
      </c>
      <c r="AV63">
        <v>49</v>
      </c>
      <c r="AW63">
        <v>200</v>
      </c>
      <c r="AX63" t="s">
        <v>67</v>
      </c>
      <c r="AY63" t="s">
        <v>67</v>
      </c>
      <c r="AZ63">
        <v>0</v>
      </c>
      <c r="BA63" t="s">
        <v>724</v>
      </c>
      <c r="BC63" t="s">
        <v>724</v>
      </c>
      <c r="BE63" s="86">
        <v>6508</v>
      </c>
    </row>
    <row r="64" spans="1:57" x14ac:dyDescent="0.2">
      <c r="A64" s="83" t="s">
        <v>725</v>
      </c>
      <c r="B64" s="444" t="s">
        <v>207</v>
      </c>
      <c r="C64" s="444" t="s">
        <v>0</v>
      </c>
      <c r="D64">
        <v>2.3944999999999999</v>
      </c>
      <c r="E64">
        <v>0.61650000000000005</v>
      </c>
      <c r="F64">
        <v>0.25750000000000001</v>
      </c>
      <c r="G64">
        <v>166.8373</v>
      </c>
      <c r="H64">
        <v>0.62009999999999998</v>
      </c>
      <c r="I64">
        <v>4.9485999999999999</v>
      </c>
      <c r="J64">
        <v>5.7700000000000001E-2</v>
      </c>
      <c r="K64">
        <v>0.18759999999999999</v>
      </c>
      <c r="L64">
        <v>7.3099999999999998E-2</v>
      </c>
      <c r="M64">
        <v>1.6E-2</v>
      </c>
      <c r="N64">
        <v>6.9699999999999998E-2</v>
      </c>
      <c r="O64">
        <v>328.7276</v>
      </c>
      <c r="P64">
        <v>1134.3599999999999</v>
      </c>
      <c r="Q64" t="s">
        <v>68</v>
      </c>
      <c r="R64">
        <v>2.3622000000000001</v>
      </c>
      <c r="S64">
        <v>0.6149</v>
      </c>
      <c r="T64">
        <v>0.26029999999999998</v>
      </c>
      <c r="U64">
        <f>100*T64</f>
        <v>26.029999999999998</v>
      </c>
      <c r="V64">
        <v>24.477799999999998</v>
      </c>
      <c r="W64">
        <v>39.810899999999997</v>
      </c>
      <c r="X64">
        <v>5.1810999999999998</v>
      </c>
      <c r="Y64">
        <v>5.0200000000000002E-2</v>
      </c>
      <c r="Z64">
        <v>0.14280000000000001</v>
      </c>
      <c r="AA64">
        <v>1.7068000000000001</v>
      </c>
      <c r="AB64">
        <v>0.16209999999999999</v>
      </c>
      <c r="AC64">
        <v>0.27660000000000001</v>
      </c>
      <c r="AD64">
        <v>0.18060000000000001</v>
      </c>
      <c r="AE64">
        <v>0.1573</v>
      </c>
      <c r="AF64">
        <v>-2.3E-2</v>
      </c>
      <c r="AG64">
        <v>3.15E-2</v>
      </c>
      <c r="AH64">
        <v>-5.2400000000000002E-2</v>
      </c>
      <c r="AI64">
        <v>1.32E-2</v>
      </c>
      <c r="AJ64">
        <v>0.27129999999999999</v>
      </c>
      <c r="AK64">
        <v>2.6800000000000001E-2</v>
      </c>
      <c r="AL64">
        <v>0.17849999999999999</v>
      </c>
      <c r="AM64">
        <v>-3.5000000000000001E-3</v>
      </c>
      <c r="AN64">
        <v>0.01</v>
      </c>
      <c r="AO64">
        <v>0.01</v>
      </c>
      <c r="AP64">
        <v>0.01</v>
      </c>
      <c r="AQ64">
        <v>244</v>
      </c>
      <c r="AR64">
        <v>212</v>
      </c>
      <c r="AS64">
        <v>96</v>
      </c>
      <c r="AT64">
        <v>948</v>
      </c>
      <c r="AU64">
        <v>839</v>
      </c>
      <c r="AV64">
        <v>41</v>
      </c>
      <c r="AW64">
        <v>200</v>
      </c>
      <c r="AX64" t="s">
        <v>67</v>
      </c>
      <c r="AY64" t="s">
        <v>67</v>
      </c>
      <c r="AZ64">
        <v>0</v>
      </c>
      <c r="BA64" t="s">
        <v>726</v>
      </c>
      <c r="BC64" t="s">
        <v>726</v>
      </c>
      <c r="BE64" s="86">
        <v>6508</v>
      </c>
    </row>
    <row r="65" spans="1:57" x14ac:dyDescent="0.2">
      <c r="A65" s="83" t="s">
        <v>727</v>
      </c>
      <c r="B65" s="444" t="s">
        <v>207</v>
      </c>
      <c r="C65" s="444" t="s">
        <v>0</v>
      </c>
      <c r="D65">
        <v>2.2435999999999998</v>
      </c>
      <c r="E65">
        <v>0.78220000000000001</v>
      </c>
      <c r="F65">
        <v>0.34860000000000002</v>
      </c>
      <c r="G65">
        <v>186.08629999999999</v>
      </c>
      <c r="H65">
        <v>-0.28839999999999999</v>
      </c>
      <c r="I65">
        <v>5.6996000000000002</v>
      </c>
      <c r="J65">
        <v>6.4000000000000001E-2</v>
      </c>
      <c r="K65">
        <v>0.1573</v>
      </c>
      <c r="L65">
        <v>0.06</v>
      </c>
      <c r="M65">
        <v>1.77E-2</v>
      </c>
      <c r="N65">
        <v>5.1700000000000003E-2</v>
      </c>
      <c r="O65">
        <v>429.25599999999997</v>
      </c>
      <c r="P65">
        <v>1133.0247999999999</v>
      </c>
      <c r="Q65" t="s">
        <v>68</v>
      </c>
      <c r="R65">
        <v>2.2103000000000002</v>
      </c>
      <c r="S65">
        <v>0.78269999999999995</v>
      </c>
      <c r="T65">
        <v>0.35410000000000003</v>
      </c>
      <c r="U65">
        <f>100*T65</f>
        <v>35.410000000000004</v>
      </c>
      <c r="V65">
        <v>26.711099999999998</v>
      </c>
      <c r="W65">
        <v>34.126800000000003</v>
      </c>
      <c r="X65">
        <v>6.0423</v>
      </c>
      <c r="Y65">
        <v>5.8599999999999999E-2</v>
      </c>
      <c r="Z65">
        <v>0.1069</v>
      </c>
      <c r="AA65">
        <v>1.6077999999999999</v>
      </c>
      <c r="AB65">
        <v>0.13819999999999999</v>
      </c>
      <c r="AC65">
        <v>0.22220000000000001</v>
      </c>
      <c r="AD65">
        <v>0.16159999999999999</v>
      </c>
      <c r="AE65">
        <v>0.12870000000000001</v>
      </c>
      <c r="AF65">
        <v>4.3400000000000001E-2</v>
      </c>
      <c r="AG65">
        <v>2.53E-2</v>
      </c>
      <c r="AH65">
        <v>-4.2599999999999999E-2</v>
      </c>
      <c r="AI65">
        <v>-6.9999999999999999E-4</v>
      </c>
      <c r="AJ65">
        <v>0.218</v>
      </c>
      <c r="AK65">
        <v>-4.99E-2</v>
      </c>
      <c r="AL65">
        <v>0.15340000000000001</v>
      </c>
      <c r="AM65">
        <v>-9.2999999999999992E-3</v>
      </c>
      <c r="AN65">
        <v>0.01</v>
      </c>
      <c r="AO65">
        <v>0.01</v>
      </c>
      <c r="AP65">
        <v>0.01</v>
      </c>
      <c r="AQ65">
        <v>276</v>
      </c>
      <c r="AR65">
        <v>180</v>
      </c>
      <c r="AS65">
        <v>96</v>
      </c>
      <c r="AT65">
        <v>898</v>
      </c>
      <c r="AU65">
        <v>845</v>
      </c>
      <c r="AV65">
        <v>24</v>
      </c>
      <c r="AW65">
        <v>200</v>
      </c>
      <c r="AX65" t="s">
        <v>67</v>
      </c>
      <c r="AY65" t="s">
        <v>67</v>
      </c>
      <c r="AZ65">
        <v>0</v>
      </c>
      <c r="BA65" t="s">
        <v>728</v>
      </c>
      <c r="BC65" t="s">
        <v>728</v>
      </c>
      <c r="BE65" s="86">
        <v>6508</v>
      </c>
    </row>
    <row r="66" spans="1:57" x14ac:dyDescent="0.2">
      <c r="A66" s="83" t="s">
        <v>729</v>
      </c>
      <c r="B66" s="444" t="s">
        <v>207</v>
      </c>
      <c r="C66" s="444" t="s">
        <v>0</v>
      </c>
      <c r="D66">
        <v>2.262</v>
      </c>
      <c r="E66">
        <v>0.49890000000000001</v>
      </c>
      <c r="F66">
        <v>0.22059999999999999</v>
      </c>
      <c r="G66">
        <v>184.13290000000001</v>
      </c>
      <c r="H66">
        <v>0.81810000000000005</v>
      </c>
      <c r="I66">
        <v>4.7712000000000003</v>
      </c>
      <c r="J66">
        <v>5.2699999999999997E-2</v>
      </c>
      <c r="K66">
        <v>0.19839999999999999</v>
      </c>
      <c r="L66">
        <v>7.7499999999999999E-2</v>
      </c>
      <c r="M66">
        <v>1.5100000000000001E-2</v>
      </c>
      <c r="N66">
        <v>7.46E-2</v>
      </c>
      <c r="O66">
        <v>280.2912</v>
      </c>
      <c r="P66">
        <v>1117.6289999999999</v>
      </c>
      <c r="Q66" t="s">
        <v>68</v>
      </c>
      <c r="R66">
        <v>2.2305999999999999</v>
      </c>
      <c r="S66">
        <v>0.49519999999999997</v>
      </c>
      <c r="T66">
        <v>0.222</v>
      </c>
      <c r="U66">
        <f>100*T66</f>
        <v>22.2</v>
      </c>
      <c r="V66">
        <v>21.9758</v>
      </c>
      <c r="W66">
        <v>44.375900000000001</v>
      </c>
      <c r="X66">
        <v>4.9259000000000004</v>
      </c>
      <c r="Y66">
        <v>4.5100000000000001E-2</v>
      </c>
      <c r="Z66">
        <v>0.15790000000000001</v>
      </c>
      <c r="AA66">
        <v>1.7376</v>
      </c>
      <c r="AB66">
        <v>0.16750000000000001</v>
      </c>
      <c r="AC66">
        <v>0.29110000000000003</v>
      </c>
      <c r="AD66">
        <v>0.19400000000000001</v>
      </c>
      <c r="AE66">
        <v>7.8600000000000003E-2</v>
      </c>
      <c r="AF66">
        <v>0.14699999999999999</v>
      </c>
      <c r="AG66">
        <v>1.7000000000000001E-2</v>
      </c>
      <c r="AH66">
        <v>-4.8099999999999997E-2</v>
      </c>
      <c r="AI66">
        <v>-7.4999999999999997E-3</v>
      </c>
      <c r="AJ66">
        <v>0.28699999999999998</v>
      </c>
      <c r="AK66">
        <v>-0.16830000000000001</v>
      </c>
      <c r="AL66">
        <v>9.2999999999999999E-2</v>
      </c>
      <c r="AM66">
        <v>-2.58E-2</v>
      </c>
      <c r="AN66">
        <v>0.01</v>
      </c>
      <c r="AO66">
        <v>0.01</v>
      </c>
      <c r="AP66">
        <v>0.01</v>
      </c>
      <c r="AQ66">
        <v>256</v>
      </c>
      <c r="AR66">
        <v>184</v>
      </c>
      <c r="AS66">
        <v>96</v>
      </c>
      <c r="AT66">
        <v>620</v>
      </c>
      <c r="AU66">
        <v>337</v>
      </c>
      <c r="AV66">
        <v>27</v>
      </c>
      <c r="AW66">
        <v>200</v>
      </c>
      <c r="AX66" t="s">
        <v>67</v>
      </c>
      <c r="AY66" t="s">
        <v>67</v>
      </c>
      <c r="AZ66">
        <v>0</v>
      </c>
      <c r="BA66" t="s">
        <v>730</v>
      </c>
      <c r="BC66" t="s">
        <v>730</v>
      </c>
      <c r="BE66" s="86">
        <v>6508</v>
      </c>
    </row>
    <row r="67" spans="1:57" x14ac:dyDescent="0.2">
      <c r="A67" s="83" t="s">
        <v>731</v>
      </c>
      <c r="B67" s="444" t="s">
        <v>207</v>
      </c>
      <c r="C67" s="444" t="s">
        <v>0</v>
      </c>
      <c r="D67">
        <v>2.1122000000000001</v>
      </c>
      <c r="E67">
        <v>0.42909999999999998</v>
      </c>
      <c r="F67">
        <v>0.20319999999999999</v>
      </c>
      <c r="G67">
        <v>162.3921</v>
      </c>
      <c r="H67">
        <v>1.0988</v>
      </c>
      <c r="I67">
        <v>4.8388</v>
      </c>
      <c r="J67">
        <v>5.1400000000000001E-2</v>
      </c>
      <c r="K67">
        <v>0.1973</v>
      </c>
      <c r="L67">
        <v>6.4799999999999996E-2</v>
      </c>
      <c r="M67">
        <v>1.5900000000000001E-2</v>
      </c>
      <c r="N67">
        <v>5.9400000000000001E-2</v>
      </c>
      <c r="O67">
        <v>265.5283</v>
      </c>
      <c r="P67">
        <v>1120.8630000000001</v>
      </c>
      <c r="Q67" t="s">
        <v>68</v>
      </c>
      <c r="R67">
        <v>2.0834000000000001</v>
      </c>
      <c r="S67">
        <v>0.42330000000000001</v>
      </c>
      <c r="T67">
        <v>0.20319999999999999</v>
      </c>
      <c r="U67">
        <f>100*T67</f>
        <v>20.32</v>
      </c>
      <c r="V67">
        <v>19.822399999999998</v>
      </c>
      <c r="W67">
        <v>46.825699999999998</v>
      </c>
      <c r="X67">
        <v>4.7572000000000001</v>
      </c>
      <c r="Y67">
        <v>4.2700000000000002E-2</v>
      </c>
      <c r="Z67">
        <v>0.16750000000000001</v>
      </c>
      <c r="AA67">
        <v>1.5556000000000001</v>
      </c>
      <c r="AB67">
        <v>0.17760000000000001</v>
      </c>
      <c r="AC67">
        <v>0.2762</v>
      </c>
      <c r="AD67">
        <v>0.20499999999999999</v>
      </c>
      <c r="AE67">
        <v>0.16009999999999999</v>
      </c>
      <c r="AF67">
        <v>7.4099999999999999E-2</v>
      </c>
      <c r="AG67">
        <v>2.0199999999999999E-2</v>
      </c>
      <c r="AH67">
        <v>-1.5299999999999999E-2</v>
      </c>
      <c r="AI67">
        <v>-4.1300000000000003E-2</v>
      </c>
      <c r="AJ67">
        <v>0.2727</v>
      </c>
      <c r="AK67">
        <v>-8.7999999999999995E-2</v>
      </c>
      <c r="AL67">
        <v>0.1837</v>
      </c>
      <c r="AM67">
        <v>2.29E-2</v>
      </c>
      <c r="AN67">
        <v>0.01</v>
      </c>
      <c r="AO67">
        <v>0.01</v>
      </c>
      <c r="AP67">
        <v>0.01</v>
      </c>
      <c r="AQ67">
        <v>244</v>
      </c>
      <c r="AR67">
        <v>192</v>
      </c>
      <c r="AS67">
        <v>96</v>
      </c>
      <c r="AT67">
        <v>533</v>
      </c>
      <c r="AU67">
        <v>352</v>
      </c>
      <c r="AV67">
        <v>31</v>
      </c>
      <c r="AW67">
        <v>200</v>
      </c>
      <c r="AX67" t="s">
        <v>67</v>
      </c>
      <c r="AY67" t="s">
        <v>67</v>
      </c>
      <c r="AZ67">
        <v>0</v>
      </c>
      <c r="BA67" t="s">
        <v>732</v>
      </c>
      <c r="BC67" t="s">
        <v>732</v>
      </c>
      <c r="BE67" s="86">
        <v>6508</v>
      </c>
    </row>
    <row r="68" spans="1:57" x14ac:dyDescent="0.2">
      <c r="A68" s="83" t="s">
        <v>733</v>
      </c>
      <c r="B68" s="444" t="s">
        <v>207</v>
      </c>
      <c r="C68" s="444" t="s">
        <v>0</v>
      </c>
      <c r="D68">
        <v>2.0983000000000001</v>
      </c>
      <c r="E68">
        <v>0.498</v>
      </c>
      <c r="F68">
        <v>0.23730000000000001</v>
      </c>
      <c r="G68">
        <v>174.66739999999999</v>
      </c>
      <c r="H68">
        <v>0.83789999999999998</v>
      </c>
      <c r="I68">
        <v>4.7778</v>
      </c>
      <c r="J68">
        <v>5.57E-2</v>
      </c>
      <c r="K68">
        <v>0.19520000000000001</v>
      </c>
      <c r="L68">
        <v>6.8000000000000005E-2</v>
      </c>
      <c r="M68">
        <v>1.43E-2</v>
      </c>
      <c r="N68">
        <v>6.1899999999999997E-2</v>
      </c>
      <c r="O68">
        <v>301.24040000000002</v>
      </c>
      <c r="P68">
        <v>1119.105</v>
      </c>
      <c r="Q68" t="s">
        <v>68</v>
      </c>
      <c r="R68">
        <v>2.0693999999999999</v>
      </c>
      <c r="S68">
        <v>0.49370000000000003</v>
      </c>
      <c r="T68">
        <v>0.23860000000000001</v>
      </c>
      <c r="U68">
        <f>100*T68</f>
        <v>23.86</v>
      </c>
      <c r="V68">
        <v>20.529499999999999</v>
      </c>
      <c r="W68">
        <v>41.584400000000002</v>
      </c>
      <c r="X68">
        <v>4.9603000000000002</v>
      </c>
      <c r="Y68">
        <v>4.8099999999999997E-2</v>
      </c>
      <c r="Z68">
        <v>0.1535</v>
      </c>
      <c r="AA68">
        <v>1.5071000000000001</v>
      </c>
      <c r="AB68">
        <v>0.1731</v>
      </c>
      <c r="AC68">
        <v>0.26090000000000002</v>
      </c>
      <c r="AD68">
        <v>0.1943</v>
      </c>
      <c r="AE68">
        <v>0.17180000000000001</v>
      </c>
      <c r="AF68">
        <v>-1.06E-2</v>
      </c>
      <c r="AG68">
        <v>1.9E-2</v>
      </c>
      <c r="AH68">
        <v>-2.7099999999999999E-2</v>
      </c>
      <c r="AI68">
        <v>2.4E-2</v>
      </c>
      <c r="AJ68">
        <v>0.25840000000000002</v>
      </c>
      <c r="AK68">
        <v>1.38E-2</v>
      </c>
      <c r="AL68">
        <v>0.19309999999999999</v>
      </c>
      <c r="AM68">
        <v>-1.6500000000000001E-2</v>
      </c>
      <c r="AN68">
        <v>0.01</v>
      </c>
      <c r="AO68">
        <v>0.01</v>
      </c>
      <c r="AP68">
        <v>0.01</v>
      </c>
      <c r="AQ68">
        <v>208</v>
      </c>
      <c r="AR68">
        <v>204</v>
      </c>
      <c r="AS68">
        <v>96</v>
      </c>
      <c r="AT68">
        <v>583</v>
      </c>
      <c r="AU68">
        <v>252</v>
      </c>
      <c r="AV68">
        <v>34</v>
      </c>
      <c r="AW68">
        <v>200</v>
      </c>
      <c r="AX68" t="s">
        <v>67</v>
      </c>
      <c r="AY68" t="s">
        <v>66</v>
      </c>
      <c r="AZ68">
        <v>0</v>
      </c>
      <c r="BA68" t="s">
        <v>734</v>
      </c>
      <c r="BC68" t="s">
        <v>734</v>
      </c>
      <c r="BE68" s="86">
        <v>6508</v>
      </c>
    </row>
    <row r="69" spans="1:57" x14ac:dyDescent="0.2">
      <c r="A69" s="83" t="s">
        <v>735</v>
      </c>
      <c r="B69" s="444" t="s">
        <v>207</v>
      </c>
      <c r="C69" s="444" t="s">
        <v>0</v>
      </c>
      <c r="D69">
        <v>2.2164999999999999</v>
      </c>
      <c r="E69">
        <v>0.4471</v>
      </c>
      <c r="F69">
        <v>0.20169999999999999</v>
      </c>
      <c r="G69">
        <v>157.4579</v>
      </c>
      <c r="H69">
        <v>1.216</v>
      </c>
      <c r="I69">
        <v>4.4931999999999999</v>
      </c>
      <c r="J69">
        <v>5.4100000000000002E-2</v>
      </c>
      <c r="K69">
        <v>0.21590000000000001</v>
      </c>
      <c r="L69">
        <v>8.14E-2</v>
      </c>
      <c r="M69">
        <v>1.6400000000000001E-2</v>
      </c>
      <c r="N69">
        <v>8.4400000000000003E-2</v>
      </c>
      <c r="O69">
        <v>261.94299999999998</v>
      </c>
      <c r="P69">
        <v>1130.212</v>
      </c>
      <c r="Q69" t="s">
        <v>68</v>
      </c>
      <c r="R69">
        <v>2.1884000000000001</v>
      </c>
      <c r="S69">
        <v>0.44</v>
      </c>
      <c r="T69">
        <v>0.20100000000000001</v>
      </c>
      <c r="U69">
        <f>100*T69</f>
        <v>20.100000000000001</v>
      </c>
      <c r="V69">
        <v>19.435199999999998</v>
      </c>
      <c r="W69">
        <v>44.175199999999997</v>
      </c>
      <c r="X69">
        <v>4.4405000000000001</v>
      </c>
      <c r="Y69">
        <v>4.53E-2</v>
      </c>
      <c r="Z69">
        <v>0.1799</v>
      </c>
      <c r="AA69">
        <v>1.5620000000000001</v>
      </c>
      <c r="AB69">
        <v>0.19400000000000001</v>
      </c>
      <c r="AC69">
        <v>0.30309999999999998</v>
      </c>
      <c r="AD69">
        <v>0.21149999999999999</v>
      </c>
      <c r="AE69">
        <v>0.1928</v>
      </c>
      <c r="AF69">
        <v>2.1600000000000001E-2</v>
      </c>
      <c r="AG69">
        <v>3.7000000000000002E-3</v>
      </c>
      <c r="AH69">
        <v>-2.8E-3</v>
      </c>
      <c r="AI69">
        <v>-2.7199999999999998E-2</v>
      </c>
      <c r="AJ69">
        <v>0.30180000000000001</v>
      </c>
      <c r="AK69">
        <v>-2.3900000000000001E-2</v>
      </c>
      <c r="AL69">
        <v>0.20930000000000001</v>
      </c>
      <c r="AM69">
        <v>1.8599999999999998E-2</v>
      </c>
      <c r="AN69">
        <v>0.01</v>
      </c>
      <c r="AO69">
        <v>0.01</v>
      </c>
      <c r="AP69">
        <v>0.01</v>
      </c>
      <c r="AQ69">
        <v>248</v>
      </c>
      <c r="AR69">
        <v>184</v>
      </c>
      <c r="AS69">
        <v>96</v>
      </c>
      <c r="AT69">
        <v>635</v>
      </c>
      <c r="AU69">
        <v>189</v>
      </c>
      <c r="AV69">
        <v>49</v>
      </c>
      <c r="AW69">
        <v>200</v>
      </c>
      <c r="AX69" t="s">
        <v>67</v>
      </c>
      <c r="AY69" t="s">
        <v>66</v>
      </c>
      <c r="AZ69">
        <v>0</v>
      </c>
      <c r="BA69" t="s">
        <v>736</v>
      </c>
      <c r="BC69" t="s">
        <v>736</v>
      </c>
      <c r="BE69" s="86">
        <v>6508</v>
      </c>
    </row>
    <row r="70" spans="1:57" x14ac:dyDescent="0.2">
      <c r="A70" s="83" t="s">
        <v>737</v>
      </c>
      <c r="B70" s="444" t="s">
        <v>207</v>
      </c>
      <c r="C70" s="444" t="s">
        <v>0</v>
      </c>
      <c r="D70">
        <v>2.2928000000000002</v>
      </c>
      <c r="E70">
        <v>0.38169999999999998</v>
      </c>
      <c r="F70">
        <v>0.16650000000000001</v>
      </c>
      <c r="G70">
        <v>174.78800000000001</v>
      </c>
      <c r="H70">
        <v>1.5302</v>
      </c>
      <c r="I70">
        <v>4.7539999999999996</v>
      </c>
      <c r="J70">
        <v>4.7399999999999998E-2</v>
      </c>
      <c r="K70">
        <v>0.20330000000000001</v>
      </c>
      <c r="L70">
        <v>6.9099999999999995E-2</v>
      </c>
      <c r="M70">
        <v>1.3899999999999999E-2</v>
      </c>
      <c r="N70">
        <v>6.83E-2</v>
      </c>
      <c r="O70">
        <v>217.93549999999999</v>
      </c>
      <c r="P70">
        <v>1106.029</v>
      </c>
      <c r="Q70" t="s">
        <v>68</v>
      </c>
      <c r="R70">
        <v>2.2633999999999999</v>
      </c>
      <c r="S70">
        <v>0.37380000000000002</v>
      </c>
      <c r="T70">
        <v>0.16520000000000001</v>
      </c>
      <c r="U70">
        <f>100*T70</f>
        <v>16.520000000000003</v>
      </c>
      <c r="V70">
        <v>19.4312</v>
      </c>
      <c r="W70">
        <v>51.976300000000002</v>
      </c>
      <c r="X70">
        <v>4.2923999999999998</v>
      </c>
      <c r="Y70">
        <v>3.85E-2</v>
      </c>
      <c r="Z70">
        <v>0.19450000000000001</v>
      </c>
      <c r="AA70">
        <v>1.5427</v>
      </c>
      <c r="AB70">
        <v>0.20480000000000001</v>
      </c>
      <c r="AC70">
        <v>0.316</v>
      </c>
      <c r="AD70">
        <v>0.21290000000000001</v>
      </c>
      <c r="AE70">
        <v>0.13170000000000001</v>
      </c>
      <c r="AF70">
        <v>0.15559999999999999</v>
      </c>
      <c r="AG70">
        <v>0.02</v>
      </c>
      <c r="AH70">
        <v>-1.2500000000000001E-2</v>
      </c>
      <c r="AI70">
        <v>-2.9899999999999999E-2</v>
      </c>
      <c r="AJ70">
        <v>0.31430000000000002</v>
      </c>
      <c r="AK70">
        <v>-0.1628</v>
      </c>
      <c r="AL70">
        <v>0.13700000000000001</v>
      </c>
      <c r="AM70">
        <v>6.4999999999999997E-3</v>
      </c>
      <c r="AN70">
        <v>0.01</v>
      </c>
      <c r="AO70">
        <v>0.01</v>
      </c>
      <c r="AP70">
        <v>0.01</v>
      </c>
      <c r="AQ70">
        <v>236</v>
      </c>
      <c r="AR70">
        <v>204</v>
      </c>
      <c r="AS70">
        <v>96</v>
      </c>
      <c r="AT70">
        <v>351</v>
      </c>
      <c r="AU70">
        <v>786</v>
      </c>
      <c r="AV70">
        <v>34</v>
      </c>
      <c r="AW70">
        <v>200</v>
      </c>
      <c r="AX70" t="s">
        <v>67</v>
      </c>
      <c r="AY70" t="s">
        <v>66</v>
      </c>
      <c r="AZ70">
        <v>0</v>
      </c>
      <c r="BA70" t="s">
        <v>738</v>
      </c>
      <c r="BC70" t="s">
        <v>738</v>
      </c>
      <c r="BE70" s="86">
        <v>6508</v>
      </c>
    </row>
    <row r="71" spans="1:57" x14ac:dyDescent="0.2">
      <c r="A71" s="447" t="s">
        <v>3</v>
      </c>
      <c r="B71" s="437"/>
      <c r="C71" s="437"/>
      <c r="D71" s="438">
        <f>AVERAGE(D61:D70)</f>
        <v>2.2097100000000003</v>
      </c>
      <c r="E71" s="438">
        <f>AVERAGE(E61:E70)</f>
        <v>0.53456999999999999</v>
      </c>
      <c r="F71" s="438">
        <f>AVERAGE(F61:F70)</f>
        <v>0.24218000000000001</v>
      </c>
      <c r="G71" s="438">
        <f>AVERAGE(G61:G70)</f>
        <v>184.49633000000003</v>
      </c>
      <c r="H71" s="438">
        <f>AVERAGE(H61:H70)</f>
        <v>0.82030000000000014</v>
      </c>
      <c r="I71" s="438">
        <f>AVERAGE(I61:I70)</f>
        <v>5.0997699999999995</v>
      </c>
      <c r="J71" s="438">
        <f>AVERAGE(J61:J70)</f>
        <v>5.4509999999999989E-2</v>
      </c>
      <c r="K71" s="438">
        <f>AVERAGE(K61:K70)</f>
        <v>0.18542</v>
      </c>
      <c r="L71" s="438">
        <f>AVERAGE(L61:L70)</f>
        <v>6.6280000000000006E-2</v>
      </c>
      <c r="M71" s="438">
        <f>AVERAGE(M61:M70)</f>
        <v>1.5360000000000002E-2</v>
      </c>
      <c r="N71" s="438">
        <f>AVERAGE(N61:N70)</f>
        <v>6.2780000000000002E-2</v>
      </c>
      <c r="O71" s="438">
        <f>AVERAGE(O61:O70)</f>
        <v>307.49007999999998</v>
      </c>
      <c r="P71" s="438">
        <f>AVERAGE(P61:P70)</f>
        <v>1123.45668</v>
      </c>
      <c r="Q71" s="456"/>
      <c r="R71" s="456">
        <f>AVERAGE(R61:R70)</f>
        <v>2.1795400000000003</v>
      </c>
      <c r="S71" s="456">
        <f>AVERAGE(S61:S70)</f>
        <v>0.53027000000000002</v>
      </c>
      <c r="T71" s="456">
        <f>AVERAGE(T61:T70)</f>
        <v>0.24357999999999999</v>
      </c>
      <c r="U71" s="456">
        <f>AVERAGE(U61:U70)</f>
        <v>24.357999999999997</v>
      </c>
      <c r="V71" s="456">
        <f>AVERAGE(V61:V70)</f>
        <v>22.383339999999997</v>
      </c>
      <c r="W71" s="456">
        <f>AVERAGE(W61:W70)</f>
        <v>43.15981</v>
      </c>
      <c r="X71" s="456">
        <f>AVERAGE(X61:X70)</f>
        <v>5.1418699999999999</v>
      </c>
      <c r="Y71" s="456">
        <f>AVERAGE(Y61:Y70)</f>
        <v>4.6879999999999998E-2</v>
      </c>
      <c r="Z71" s="456">
        <f>AVERAGE(Z61:Z70)</f>
        <v>0.15066000000000002</v>
      </c>
      <c r="AA71" s="456"/>
      <c r="AB71" s="456"/>
      <c r="AC71" s="438"/>
      <c r="AD71" s="438"/>
      <c r="AE71" s="424"/>
      <c r="AF71" s="424"/>
      <c r="AG71" s="424"/>
      <c r="AH71" s="424"/>
      <c r="AI71" s="424"/>
      <c r="AJ71" s="424"/>
      <c r="AK71" s="424"/>
      <c r="AL71" s="424"/>
      <c r="AM71" s="424"/>
      <c r="AN71" s="424"/>
      <c r="AO71" s="424"/>
      <c r="AP71" s="424"/>
      <c r="AQ71" s="424"/>
      <c r="AR71" s="424"/>
      <c r="AS71" s="424"/>
      <c r="AT71" s="424"/>
      <c r="AU71" s="424"/>
      <c r="AV71" s="424"/>
      <c r="AW71" s="424"/>
      <c r="AX71" s="424"/>
      <c r="AY71" s="424"/>
      <c r="AZ71" s="424"/>
      <c r="BA71" s="424"/>
      <c r="BB71" s="424"/>
      <c r="BC71" s="424"/>
      <c r="BD71" s="424"/>
      <c r="BE71" s="434"/>
    </row>
    <row r="72" spans="1:57" ht="17" thickBot="1" x14ac:dyDescent="0.25">
      <c r="A72" s="457" t="s">
        <v>686</v>
      </c>
      <c r="B72" s="458"/>
      <c r="C72" s="458"/>
      <c r="D72" s="459">
        <f>STDEV(D48:D57)</f>
        <v>0.19224909449288272</v>
      </c>
      <c r="E72" s="459">
        <f>STDEV(E48:E57)</f>
        <v>4.5971657935442334E-2</v>
      </c>
      <c r="F72" s="459">
        <f>STDEV(F48:F57)</f>
        <v>2.4701947741468097E-2</v>
      </c>
      <c r="G72" s="459">
        <f>STDEV(G48:G57)</f>
        <v>30.172436822741606</v>
      </c>
      <c r="H72" s="459">
        <f>STDEV(H48:H57)</f>
        <v>0.39475756399761786</v>
      </c>
      <c r="I72" s="459">
        <f>STDEV(I48:I57)</f>
        <v>0.41274363256411872</v>
      </c>
      <c r="J72" s="459">
        <f>STDEV(J48:J57)</f>
        <v>3.5906669142220485E-3</v>
      </c>
      <c r="K72" s="459">
        <f>STDEV(K48:K57)</f>
        <v>3.4900143266181308E-2</v>
      </c>
      <c r="L72" s="459">
        <f>STDEV(L48:L57)</f>
        <v>1.5112334917763934E-2</v>
      </c>
      <c r="M72" s="459">
        <f>STDEV(M48:M57)</f>
        <v>1.2327025413925114E-3</v>
      </c>
      <c r="N72" s="459">
        <f>STDEV(N48:N57)</f>
        <v>1.5470100193599234E-2</v>
      </c>
      <c r="O72" s="459">
        <f>STDEV(O48:O57)</f>
        <v>29.261616186176621</v>
      </c>
      <c r="P72" s="459">
        <f>STDEV(P48:P57)</f>
        <v>18.018305859751518</v>
      </c>
      <c r="Q72" s="459"/>
      <c r="R72" s="459">
        <f>STDEV(V48:V57)</f>
        <v>2.0110243821108797</v>
      </c>
      <c r="S72" s="459">
        <f>STDEV(W48:W57)</f>
        <v>4.4111550064202758</v>
      </c>
      <c r="T72" s="459">
        <f>STDEV(X48:X57)</f>
        <v>0.58877556948485987</v>
      </c>
      <c r="U72" s="459">
        <f>STDEV(Y48:Y57)</f>
        <v>3.2535279996404598E-3</v>
      </c>
      <c r="V72" s="459">
        <f>STDEV(Z48:Z57)</f>
        <v>9.5631003805716E-2</v>
      </c>
      <c r="W72" s="459">
        <f>STDEV(AA48:AA57)</f>
        <v>0.14872710318641588</v>
      </c>
      <c r="X72" s="459">
        <f>STDEV(AB48:AB57)</f>
        <v>8.4972963674074323E-2</v>
      </c>
      <c r="Y72" s="459">
        <f>STDEV(AC48:AC57)</f>
        <v>0.10432463009493269</v>
      </c>
      <c r="Z72" s="459">
        <f>STDEV(AD48:AD57)</f>
        <v>0.10708387626321496</v>
      </c>
      <c r="AA72" s="459"/>
      <c r="AB72" s="459"/>
      <c r="AC72" s="459"/>
      <c r="AD72" s="459"/>
      <c r="AE72" s="459"/>
      <c r="AF72" s="459"/>
      <c r="AG72" s="459"/>
      <c r="AH72" s="459"/>
      <c r="AI72" s="459"/>
      <c r="AJ72" s="459"/>
      <c r="AK72" s="459"/>
      <c r="AL72" s="459"/>
      <c r="AM72" s="459"/>
      <c r="AN72" s="459"/>
      <c r="AO72" s="459"/>
      <c r="AP72" s="459"/>
      <c r="AQ72" s="459"/>
      <c r="AR72" s="459"/>
      <c r="AS72" s="459"/>
      <c r="AT72" s="459"/>
      <c r="AU72" s="459"/>
      <c r="AV72" s="459"/>
      <c r="AW72" s="459"/>
      <c r="AX72" s="459"/>
      <c r="AY72" s="459"/>
      <c r="AZ72" s="459"/>
      <c r="BA72" s="459"/>
      <c r="BB72" s="459"/>
      <c r="BC72" s="459"/>
      <c r="BD72" s="459"/>
      <c r="BE72" s="460"/>
    </row>
  </sheetData>
  <mergeCells count="1">
    <mergeCell ref="A2:BE2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127FF2-E1D4-1F4B-90EC-30E93BCFF4FD}">
  <dimension ref="B2:L74"/>
  <sheetViews>
    <sheetView topLeftCell="A20" workbookViewId="0">
      <selection activeCell="M18" sqref="M18"/>
    </sheetView>
  </sheetViews>
  <sheetFormatPr baseColWidth="10" defaultRowHeight="16" x14ac:dyDescent="0.2"/>
  <sheetData>
    <row r="2" spans="2:12" ht="17" thickBot="1" x14ac:dyDescent="0.25">
      <c r="B2" s="423" t="s">
        <v>767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</row>
    <row r="3" spans="2:12" ht="17" thickBot="1" x14ac:dyDescent="0.25">
      <c r="B3" s="425" t="s">
        <v>63</v>
      </c>
      <c r="C3" s="426"/>
      <c r="D3" s="426"/>
      <c r="E3" s="426"/>
      <c r="F3" s="426"/>
      <c r="G3" s="426"/>
      <c r="H3" s="426"/>
      <c r="I3" s="426"/>
      <c r="J3" s="426"/>
      <c r="K3" s="426"/>
      <c r="L3" s="427"/>
    </row>
    <row r="4" spans="2:12" x14ac:dyDescent="0.2">
      <c r="B4" s="152" t="s">
        <v>61</v>
      </c>
      <c r="C4" s="147" t="s">
        <v>49</v>
      </c>
      <c r="D4" s="429" t="s">
        <v>60</v>
      </c>
      <c r="E4" s="147" t="s">
        <v>59</v>
      </c>
      <c r="F4" s="147" t="s">
        <v>58</v>
      </c>
      <c r="G4" s="147" t="s">
        <v>57</v>
      </c>
      <c r="H4" s="147" t="s">
        <v>56</v>
      </c>
      <c r="I4" s="147" t="s">
        <v>740</v>
      </c>
      <c r="J4" s="147" t="s">
        <v>54</v>
      </c>
      <c r="K4" s="147" t="s">
        <v>53</v>
      </c>
      <c r="L4" s="148" t="s">
        <v>52</v>
      </c>
    </row>
    <row r="5" spans="2:12" x14ac:dyDescent="0.2">
      <c r="B5" s="83" t="s">
        <v>31</v>
      </c>
      <c r="C5" t="s">
        <v>23</v>
      </c>
      <c r="D5" s="461" t="s">
        <v>1</v>
      </c>
      <c r="E5">
        <v>2.1840000000000002</v>
      </c>
      <c r="F5">
        <v>0.88880000000000003</v>
      </c>
      <c r="G5">
        <v>0.40699999999999997</v>
      </c>
      <c r="H5">
        <v>0.24</v>
      </c>
      <c r="I5">
        <f>H5*100</f>
        <v>24</v>
      </c>
      <c r="J5">
        <v>0.18099999999999999</v>
      </c>
      <c r="K5">
        <v>593.47569999999996</v>
      </c>
      <c r="L5" s="86">
        <v>1384.8379</v>
      </c>
    </row>
    <row r="6" spans="2:12" x14ac:dyDescent="0.2">
      <c r="B6" s="83" t="s">
        <v>30</v>
      </c>
      <c r="C6" t="s">
        <v>23</v>
      </c>
      <c r="D6" s="461" t="s">
        <v>1</v>
      </c>
      <c r="E6">
        <v>2.1983999999999999</v>
      </c>
      <c r="F6">
        <v>0.9224</v>
      </c>
      <c r="G6">
        <v>0.41949999999999998</v>
      </c>
      <c r="H6">
        <v>0.255</v>
      </c>
      <c r="I6">
        <f>H6*100</f>
        <v>25.5</v>
      </c>
      <c r="J6">
        <v>0.188</v>
      </c>
      <c r="K6">
        <v>636.07730000000004</v>
      </c>
      <c r="L6" s="86">
        <v>1454.9265</v>
      </c>
    </row>
    <row r="7" spans="2:12" x14ac:dyDescent="0.2">
      <c r="B7" s="83" t="s">
        <v>29</v>
      </c>
      <c r="C7" t="s">
        <v>23</v>
      </c>
      <c r="D7" s="461" t="s">
        <v>1</v>
      </c>
      <c r="E7">
        <v>2.1122000000000001</v>
      </c>
      <c r="F7">
        <v>0.88070000000000004</v>
      </c>
      <c r="G7">
        <v>0.41689999999999999</v>
      </c>
      <c r="H7">
        <v>0.249</v>
      </c>
      <c r="I7">
        <f>H7*100</f>
        <v>24.9</v>
      </c>
      <c r="J7">
        <v>0.184</v>
      </c>
      <c r="K7">
        <v>623.42330000000004</v>
      </c>
      <c r="L7" s="86">
        <v>1432.6415999999999</v>
      </c>
    </row>
    <row r="8" spans="2:12" x14ac:dyDescent="0.2">
      <c r="B8" s="83" t="s">
        <v>28</v>
      </c>
      <c r="C8" t="s">
        <v>23</v>
      </c>
      <c r="D8" s="461" t="s">
        <v>1</v>
      </c>
      <c r="E8">
        <v>2.0638000000000001</v>
      </c>
      <c r="F8">
        <v>0.92090000000000005</v>
      </c>
      <c r="G8">
        <v>0.44619999999999999</v>
      </c>
      <c r="H8">
        <v>0.27800000000000002</v>
      </c>
      <c r="I8">
        <f>H8*100</f>
        <v>27.800000000000004</v>
      </c>
      <c r="J8">
        <v>0.2</v>
      </c>
      <c r="K8">
        <v>673.33590000000004</v>
      </c>
      <c r="L8" s="86">
        <v>1450.6382000000001</v>
      </c>
    </row>
    <row r="9" spans="2:12" x14ac:dyDescent="0.2">
      <c r="B9" s="83" t="s">
        <v>27</v>
      </c>
      <c r="C9" t="s">
        <v>23</v>
      </c>
      <c r="D9" s="461" t="s">
        <v>1</v>
      </c>
      <c r="E9">
        <v>2.323</v>
      </c>
      <c r="F9">
        <v>0.9919</v>
      </c>
      <c r="G9">
        <v>0.42699999999999999</v>
      </c>
      <c r="H9">
        <v>0.28799999999999998</v>
      </c>
      <c r="I9">
        <f>H9*100</f>
        <v>28.799999999999997</v>
      </c>
      <c r="J9">
        <v>0.182</v>
      </c>
      <c r="K9">
        <v>636.78030000000001</v>
      </c>
      <c r="L9" s="86">
        <v>1424.8382999999999</v>
      </c>
    </row>
    <row r="10" spans="2:12" x14ac:dyDescent="0.2">
      <c r="B10" s="83" t="s">
        <v>26</v>
      </c>
      <c r="C10" t="s">
        <v>23</v>
      </c>
      <c r="D10" s="461" t="s">
        <v>1</v>
      </c>
      <c r="E10">
        <v>2.3673999999999999</v>
      </c>
      <c r="F10">
        <v>0.95350000000000001</v>
      </c>
      <c r="G10">
        <v>0.40279999999999999</v>
      </c>
      <c r="H10">
        <v>0.26</v>
      </c>
      <c r="I10">
        <f>H10*100</f>
        <v>26</v>
      </c>
      <c r="J10">
        <v>0.17899999999999999</v>
      </c>
      <c r="K10">
        <v>604.65329999999994</v>
      </c>
      <c r="L10" s="86">
        <v>1429.7592999999999</v>
      </c>
    </row>
    <row r="11" spans="2:12" x14ac:dyDescent="0.2">
      <c r="B11" s="83" t="s">
        <v>25</v>
      </c>
      <c r="C11" t="s">
        <v>23</v>
      </c>
      <c r="D11" s="461" t="s">
        <v>1</v>
      </c>
      <c r="E11">
        <v>2.1545999999999998</v>
      </c>
      <c r="F11">
        <v>0.89510000000000001</v>
      </c>
      <c r="G11">
        <v>0.41539999999999999</v>
      </c>
      <c r="H11">
        <v>0.26400000000000001</v>
      </c>
      <c r="I11">
        <f>H11*100</f>
        <v>26.400000000000002</v>
      </c>
      <c r="J11">
        <v>0.187</v>
      </c>
      <c r="K11">
        <v>608.94169999999997</v>
      </c>
      <c r="L11" s="86">
        <v>1403.1859999999999</v>
      </c>
    </row>
    <row r="12" spans="2:12" x14ac:dyDescent="0.2">
      <c r="B12" s="83" t="s">
        <v>24</v>
      </c>
      <c r="C12" t="s">
        <v>23</v>
      </c>
      <c r="D12" s="461" t="s">
        <v>1</v>
      </c>
      <c r="E12">
        <v>2.0478000000000001</v>
      </c>
      <c r="F12">
        <v>0.81530000000000002</v>
      </c>
      <c r="G12">
        <v>0.39810000000000001</v>
      </c>
      <c r="H12">
        <v>0.24</v>
      </c>
      <c r="I12">
        <f>H12*100</f>
        <v>24</v>
      </c>
      <c r="J12">
        <v>0.17399999999999999</v>
      </c>
      <c r="K12">
        <v>590.5231</v>
      </c>
      <c r="L12" s="86">
        <v>1410.6378</v>
      </c>
    </row>
    <row r="13" spans="2:12" x14ac:dyDescent="0.2">
      <c r="B13" s="83" t="s">
        <v>3</v>
      </c>
      <c r="G13" s="452">
        <f>AVERAGE(G5:G12)</f>
        <v>0.4166125</v>
      </c>
      <c r="H13" s="452">
        <f>AVERAGE(H5:H12)</f>
        <v>0.25924999999999998</v>
      </c>
      <c r="I13" s="452">
        <f>AVERAGE(I5:I12)</f>
        <v>25.925000000000001</v>
      </c>
      <c r="J13" s="452">
        <f>AVERAGE(J5:J12)</f>
        <v>0.18437499999999998</v>
      </c>
      <c r="K13" s="452">
        <f>AVERAGE(K5:K12)</f>
        <v>620.90132500000004</v>
      </c>
      <c r="L13" s="454">
        <f>AVERAGE(L5:L12)</f>
        <v>1423.9331999999999</v>
      </c>
    </row>
    <row r="14" spans="2:12" x14ac:dyDescent="0.2">
      <c r="B14" s="83" t="s">
        <v>2</v>
      </c>
      <c r="G14">
        <f>STDEV(G5:G12)/SQRT(8)</f>
        <v>5.3770490280450282E-3</v>
      </c>
      <c r="H14">
        <f>STDEV(H5:H12)/SQRT(8)</f>
        <v>6.0732140231864531E-3</v>
      </c>
      <c r="I14">
        <f>STDEV(I5:I12)/SQRT(8)</f>
        <v>0.60732140231864518</v>
      </c>
      <c r="J14">
        <f>STDEV(J5:J12)/SQRT(8)</f>
        <v>2.7316759638413529E-3</v>
      </c>
      <c r="K14">
        <f>STDEV(K5:K12)/SQRT(8)</f>
        <v>9.7470045626803152</v>
      </c>
      <c r="L14" s="86">
        <f>STDEV(L5:L12)/SQRT(8)</f>
        <v>8.3665970625116586</v>
      </c>
    </row>
    <row r="15" spans="2:12" x14ac:dyDescent="0.2">
      <c r="B15" s="83"/>
      <c r="L15" s="86"/>
    </row>
    <row r="16" spans="2:12" x14ac:dyDescent="0.2">
      <c r="B16" s="462" t="s">
        <v>741</v>
      </c>
      <c r="C16" t="s">
        <v>23</v>
      </c>
      <c r="D16" s="461" t="s">
        <v>207</v>
      </c>
      <c r="E16">
        <v>2.831</v>
      </c>
      <c r="F16">
        <v>1.0150999999999999</v>
      </c>
      <c r="G16">
        <v>0.35859999999999997</v>
      </c>
      <c r="H16">
        <v>0.246</v>
      </c>
      <c r="I16">
        <f>H16*100</f>
        <v>24.6</v>
      </c>
      <c r="J16">
        <v>0.156</v>
      </c>
      <c r="K16">
        <v>518.67700000000002</v>
      </c>
      <c r="L16" s="86">
        <v>1371.0591999999999</v>
      </c>
    </row>
    <row r="17" spans="2:12" x14ac:dyDescent="0.2">
      <c r="B17" s="83" t="s">
        <v>742</v>
      </c>
      <c r="C17" t="s">
        <v>23</v>
      </c>
      <c r="D17" s="461" t="s">
        <v>207</v>
      </c>
      <c r="E17">
        <v>2.2246000000000001</v>
      </c>
      <c r="F17">
        <v>0.99680000000000002</v>
      </c>
      <c r="G17">
        <v>0.4481</v>
      </c>
      <c r="H17">
        <v>0.29399999999999998</v>
      </c>
      <c r="I17">
        <f>H17*100</f>
        <v>29.4</v>
      </c>
      <c r="J17">
        <v>0.184</v>
      </c>
      <c r="K17">
        <v>674.53110000000004</v>
      </c>
      <c r="L17" s="86">
        <v>1451.6224</v>
      </c>
    </row>
    <row r="18" spans="2:12" x14ac:dyDescent="0.2">
      <c r="B18" s="83" t="s">
        <v>743</v>
      </c>
      <c r="C18" t="s">
        <v>23</v>
      </c>
      <c r="D18" s="461" t="s">
        <v>207</v>
      </c>
      <c r="E18">
        <v>2.5889000000000002</v>
      </c>
      <c r="F18">
        <v>1.0099</v>
      </c>
      <c r="G18">
        <v>0.3901</v>
      </c>
      <c r="H18">
        <v>0.25700000000000001</v>
      </c>
      <c r="I18">
        <f>H18*100</f>
        <v>25.7</v>
      </c>
      <c r="J18">
        <v>0.16800000000000001</v>
      </c>
      <c r="K18">
        <v>569.57389999999998</v>
      </c>
      <c r="L18" s="86">
        <v>1383.8535999999999</v>
      </c>
    </row>
    <row r="19" spans="2:12" x14ac:dyDescent="0.2">
      <c r="B19" s="83" t="s">
        <v>744</v>
      </c>
      <c r="C19" t="s">
        <v>23</v>
      </c>
      <c r="D19" s="461" t="s">
        <v>207</v>
      </c>
      <c r="E19">
        <v>2.2726999999999999</v>
      </c>
      <c r="F19">
        <v>0.99060000000000004</v>
      </c>
      <c r="G19">
        <v>0.43590000000000001</v>
      </c>
      <c r="H19">
        <v>0.29199999999999998</v>
      </c>
      <c r="I19">
        <f>H19*100</f>
        <v>29.2</v>
      </c>
      <c r="J19">
        <v>0.19700000000000001</v>
      </c>
      <c r="K19">
        <v>654.07399999999996</v>
      </c>
      <c r="L19" s="86">
        <v>1438.8279</v>
      </c>
    </row>
    <row r="20" spans="2:12" x14ac:dyDescent="0.2">
      <c r="B20" s="83" t="s">
        <v>745</v>
      </c>
      <c r="C20" t="s">
        <v>23</v>
      </c>
      <c r="D20" s="461" t="s">
        <v>207</v>
      </c>
      <c r="E20">
        <v>2.8626999999999998</v>
      </c>
      <c r="F20">
        <v>1.0649999999999999</v>
      </c>
      <c r="G20">
        <v>0.372</v>
      </c>
      <c r="H20">
        <v>0.24099999999999999</v>
      </c>
      <c r="I20">
        <f>H20*100</f>
        <v>24.099999999999998</v>
      </c>
      <c r="J20">
        <v>0.14699999999999999</v>
      </c>
      <c r="K20">
        <v>539.55589999999995</v>
      </c>
      <c r="L20" s="86">
        <v>1384.4863</v>
      </c>
    </row>
    <row r="21" spans="2:12" x14ac:dyDescent="0.2">
      <c r="B21" s="83" t="s">
        <v>746</v>
      </c>
      <c r="C21" t="s">
        <v>23</v>
      </c>
      <c r="D21" s="461" t="s">
        <v>207</v>
      </c>
      <c r="E21">
        <v>2.6257999999999999</v>
      </c>
      <c r="F21">
        <v>1.0318000000000001</v>
      </c>
      <c r="G21">
        <v>0.39300000000000002</v>
      </c>
      <c r="H21">
        <v>0.25700000000000001</v>
      </c>
      <c r="I21">
        <f>H21*100</f>
        <v>25.7</v>
      </c>
      <c r="J21">
        <v>0.159</v>
      </c>
      <c r="K21">
        <v>577.16629999999998</v>
      </c>
      <c r="L21" s="86">
        <v>1402.2019</v>
      </c>
    </row>
    <row r="22" spans="2:12" x14ac:dyDescent="0.2">
      <c r="B22" s="83" t="s">
        <v>747</v>
      </c>
      <c r="C22" t="s">
        <v>23</v>
      </c>
      <c r="D22" s="461" t="s">
        <v>207</v>
      </c>
      <c r="E22">
        <v>2.8252000000000002</v>
      </c>
      <c r="F22">
        <v>0.96360000000000001</v>
      </c>
      <c r="G22">
        <v>0.34110000000000001</v>
      </c>
      <c r="H22">
        <v>0.23400000000000001</v>
      </c>
      <c r="I22">
        <f>H22*100</f>
        <v>23.400000000000002</v>
      </c>
      <c r="J22">
        <v>0.14099999999999999</v>
      </c>
      <c r="K22">
        <v>493.8612</v>
      </c>
      <c r="L22" s="86">
        <v>1370.2156</v>
      </c>
    </row>
    <row r="23" spans="2:12" x14ac:dyDescent="0.2">
      <c r="B23" s="83" t="s">
        <v>748</v>
      </c>
      <c r="C23" t="s">
        <v>23</v>
      </c>
      <c r="D23" s="461" t="s">
        <v>207</v>
      </c>
      <c r="E23">
        <v>2.5385</v>
      </c>
      <c r="F23">
        <v>0.96120000000000005</v>
      </c>
      <c r="G23">
        <v>0.37869999999999998</v>
      </c>
      <c r="H23">
        <v>0.245</v>
      </c>
      <c r="I23">
        <f>H23*100</f>
        <v>24.5</v>
      </c>
      <c r="J23">
        <v>0.14000000000000001</v>
      </c>
      <c r="K23">
        <v>551.78809999999999</v>
      </c>
      <c r="L23" s="86">
        <v>1391.5164</v>
      </c>
    </row>
    <row r="24" spans="2:12" x14ac:dyDescent="0.2">
      <c r="B24" s="83" t="s">
        <v>3</v>
      </c>
      <c r="G24" s="452">
        <f>AVERAGE(G16:G23)</f>
        <v>0.38968750000000002</v>
      </c>
      <c r="H24" s="452">
        <f>AVERAGE(H16:H23)</f>
        <v>0.25825000000000004</v>
      </c>
      <c r="I24" s="452">
        <f>AVERAGE(I16:I23)</f>
        <v>25.824999999999999</v>
      </c>
      <c r="J24" s="452">
        <f>AVERAGE(J16:J23)</f>
        <v>0.16150000000000003</v>
      </c>
      <c r="K24" s="452">
        <f>AVERAGE(K16:K23)</f>
        <v>572.4034375</v>
      </c>
      <c r="L24" s="454">
        <f>AVERAGE(L16:L23)</f>
        <v>1399.2229125000001</v>
      </c>
    </row>
    <row r="25" spans="2:12" x14ac:dyDescent="0.2">
      <c r="B25" s="83" t="s">
        <v>2</v>
      </c>
      <c r="G25">
        <f>STDEV(G16:G23)/SQRT(8)</f>
        <v>1.2900379804763225E-2</v>
      </c>
      <c r="H25">
        <f>STDEV(H16:H23)/SQRT(8)</f>
        <v>8.052838896048662E-3</v>
      </c>
      <c r="I25">
        <f>STDEV(I16:I23)/SQRT(8)</f>
        <v>0.80528388960486619</v>
      </c>
      <c r="J25">
        <f>STDEV(J16:J23)/SQRT(8)</f>
        <v>7.243223433961163E-3</v>
      </c>
      <c r="K25">
        <f>STDEV(K16:K23)/SQRT(8)</f>
        <v>22.236632174682484</v>
      </c>
      <c r="L25" s="86">
        <f>STDEV(L16:L23)/SQRT(8)</f>
        <v>10.749193010847002</v>
      </c>
    </row>
    <row r="26" spans="2:12" x14ac:dyDescent="0.2">
      <c r="B26" s="432"/>
      <c r="C26" s="424"/>
      <c r="D26" s="424"/>
      <c r="E26" s="424"/>
      <c r="F26" s="424"/>
      <c r="G26" s="424"/>
      <c r="H26" s="424"/>
      <c r="I26" s="424"/>
      <c r="J26" s="424"/>
      <c r="K26" s="424"/>
      <c r="L26" s="434"/>
    </row>
    <row r="27" spans="2:12" x14ac:dyDescent="0.2">
      <c r="B27" s="83" t="s">
        <v>22</v>
      </c>
      <c r="C27" s="463" t="s">
        <v>13</v>
      </c>
      <c r="D27" s="461" t="s">
        <v>1</v>
      </c>
      <c r="E27">
        <v>0.96719999999999995</v>
      </c>
      <c r="F27">
        <v>2.0762999999999998</v>
      </c>
      <c r="G27">
        <v>0.46579999999999999</v>
      </c>
      <c r="H27">
        <v>0.27500000000000002</v>
      </c>
      <c r="I27">
        <f>H27*100</f>
        <v>27.500000000000004</v>
      </c>
      <c r="J27">
        <v>0.215</v>
      </c>
      <c r="K27">
        <v>695.83190000000002</v>
      </c>
      <c r="L27" s="86">
        <v>1450.2164</v>
      </c>
    </row>
    <row r="28" spans="2:12" x14ac:dyDescent="0.2">
      <c r="B28" s="83" t="s">
        <v>21</v>
      </c>
      <c r="C28" s="463" t="s">
        <v>13</v>
      </c>
      <c r="D28" s="461" t="s">
        <v>1</v>
      </c>
      <c r="E28">
        <v>1.0083</v>
      </c>
      <c r="F28">
        <v>2.0516999999999999</v>
      </c>
      <c r="G28">
        <v>0.4914</v>
      </c>
      <c r="H28">
        <v>0.26300000000000001</v>
      </c>
      <c r="I28">
        <f>H28*100</f>
        <v>26.3</v>
      </c>
      <c r="J28">
        <v>0.223</v>
      </c>
      <c r="K28">
        <v>725.28740000000005</v>
      </c>
      <c r="L28" s="86">
        <v>1433.7664</v>
      </c>
    </row>
    <row r="29" spans="2:12" x14ac:dyDescent="0.2">
      <c r="B29" s="83" t="s">
        <v>20</v>
      </c>
      <c r="C29" s="463" t="s">
        <v>13</v>
      </c>
      <c r="D29" s="461" t="s">
        <v>1</v>
      </c>
      <c r="E29">
        <v>1.1133999999999999</v>
      </c>
      <c r="F29">
        <v>2.4451000000000001</v>
      </c>
      <c r="G29">
        <v>0.45540000000000003</v>
      </c>
      <c r="H29">
        <v>0.27700000000000002</v>
      </c>
      <c r="I29">
        <f>H29*100</f>
        <v>27.700000000000003</v>
      </c>
      <c r="J29">
        <v>0.20599999999999999</v>
      </c>
      <c r="K29">
        <v>668.5557</v>
      </c>
      <c r="L29" s="86">
        <v>1417.1052999999999</v>
      </c>
    </row>
    <row r="30" spans="2:12" x14ac:dyDescent="0.2">
      <c r="B30" s="83" t="s">
        <v>19</v>
      </c>
      <c r="C30" s="463" t="s">
        <v>13</v>
      </c>
      <c r="D30" s="461" t="s">
        <v>1</v>
      </c>
      <c r="E30">
        <v>0.99680000000000002</v>
      </c>
      <c r="F30">
        <v>2.2326999999999999</v>
      </c>
      <c r="G30">
        <v>0.44640000000000002</v>
      </c>
      <c r="H30">
        <v>0.26400000000000001</v>
      </c>
      <c r="I30">
        <f>H30*100</f>
        <v>26.400000000000002</v>
      </c>
      <c r="J30">
        <v>0.20699999999999999</v>
      </c>
      <c r="K30">
        <v>664.8297</v>
      </c>
      <c r="L30" s="86">
        <v>1431.5166999999999</v>
      </c>
    </row>
    <row r="31" spans="2:12" x14ac:dyDescent="0.2">
      <c r="B31" s="83" t="s">
        <v>18</v>
      </c>
      <c r="C31" s="463" t="s">
        <v>13</v>
      </c>
      <c r="D31" s="461" t="s">
        <v>1</v>
      </c>
      <c r="E31">
        <v>1.1063000000000001</v>
      </c>
      <c r="F31">
        <v>2.6294</v>
      </c>
      <c r="G31">
        <v>0.42070000000000002</v>
      </c>
      <c r="H31">
        <v>0.245</v>
      </c>
      <c r="I31">
        <f>H31*100</f>
        <v>24.5</v>
      </c>
      <c r="J31">
        <v>0.20599999999999999</v>
      </c>
      <c r="K31">
        <v>617.16660000000002</v>
      </c>
      <c r="L31" s="86">
        <v>1425.8225</v>
      </c>
    </row>
    <row r="32" spans="2:12" x14ac:dyDescent="0.2">
      <c r="B32" s="83" t="s">
        <v>17</v>
      </c>
      <c r="C32" s="463" t="s">
        <v>13</v>
      </c>
      <c r="D32" s="461" t="s">
        <v>1</v>
      </c>
      <c r="E32">
        <v>1.1349</v>
      </c>
      <c r="F32">
        <v>2.6537999999999999</v>
      </c>
      <c r="G32">
        <v>0.42770000000000002</v>
      </c>
      <c r="H32">
        <v>0.27700000000000002</v>
      </c>
      <c r="I32">
        <f>H32*100</f>
        <v>27.700000000000003</v>
      </c>
      <c r="J32">
        <v>0.21299999999999999</v>
      </c>
      <c r="K32">
        <v>637.27229999999997</v>
      </c>
      <c r="L32" s="86">
        <v>1445.9983999999999</v>
      </c>
    </row>
    <row r="33" spans="2:12" x14ac:dyDescent="0.2">
      <c r="B33" s="83" t="s">
        <v>16</v>
      </c>
      <c r="C33" s="463" t="s">
        <v>13</v>
      </c>
      <c r="D33" s="461" t="s">
        <v>1</v>
      </c>
      <c r="E33">
        <v>0.92100000000000004</v>
      </c>
      <c r="F33">
        <v>1.8808</v>
      </c>
      <c r="G33">
        <v>0.48970000000000002</v>
      </c>
      <c r="H33">
        <v>0.28999999999999998</v>
      </c>
      <c r="I33">
        <f>H33*100</f>
        <v>28.999999999999996</v>
      </c>
      <c r="J33">
        <v>0.214</v>
      </c>
      <c r="K33">
        <v>740.47199999999998</v>
      </c>
      <c r="L33" s="86">
        <v>1473.2043000000001</v>
      </c>
    </row>
    <row r="34" spans="2:12" x14ac:dyDescent="0.2">
      <c r="B34" s="83" t="s">
        <v>15</v>
      </c>
      <c r="C34" s="463" t="s">
        <v>13</v>
      </c>
      <c r="D34" s="461" t="s">
        <v>1</v>
      </c>
      <c r="E34">
        <v>1.0173000000000001</v>
      </c>
      <c r="F34">
        <v>2.0987</v>
      </c>
      <c r="G34">
        <v>0.48470000000000002</v>
      </c>
      <c r="H34">
        <v>0.28599999999999998</v>
      </c>
      <c r="I34">
        <f>H34*100</f>
        <v>28.599999999999998</v>
      </c>
      <c r="J34">
        <v>0.222</v>
      </c>
      <c r="K34">
        <v>741.94839999999999</v>
      </c>
      <c r="L34" s="86">
        <v>1478.4066</v>
      </c>
    </row>
    <row r="35" spans="2:12" x14ac:dyDescent="0.2">
      <c r="B35" s="450" t="s">
        <v>3</v>
      </c>
      <c r="C35" s="452"/>
      <c r="E35" s="452">
        <f>AVERAGE(E27:E34)</f>
        <v>1.03315</v>
      </c>
      <c r="F35" s="452">
        <f>AVERAGE(F27:F34)</f>
        <v>2.2585625</v>
      </c>
      <c r="G35" s="452">
        <f>AVERAGE(G27:G34)</f>
        <v>0.46022500000000005</v>
      </c>
      <c r="H35" s="452">
        <f>AVERAGE(H27:H34)</f>
        <v>0.27212500000000006</v>
      </c>
      <c r="I35" s="452">
        <f>AVERAGE(I27:I34)</f>
        <v>27.212500000000002</v>
      </c>
      <c r="J35" s="452">
        <f>AVERAGE(J27:J34)</f>
        <v>0.21325</v>
      </c>
      <c r="K35" s="452">
        <f>AVERAGE(K27:K34)</f>
        <v>686.42050000000006</v>
      </c>
      <c r="L35" s="454">
        <f>AVERAGE(L27:L34)</f>
        <v>1444.5045749999999</v>
      </c>
    </row>
    <row r="36" spans="2:12" x14ac:dyDescent="0.2">
      <c r="B36" s="83" t="s">
        <v>2</v>
      </c>
      <c r="G36">
        <f>STDEV(G27:G34)/SQRT(8)</f>
        <v>9.7332961308812822E-3</v>
      </c>
      <c r="H36">
        <f>STDEV(H27:H34)/SQRT(8)</f>
        <v>5.0935445839387144E-3</v>
      </c>
      <c r="I36">
        <f>STDEV(I27:I34)/SQRT(8)</f>
        <v>0.50935445839387128</v>
      </c>
      <c r="J36">
        <f>STDEV(J27:J34)/SQRT(8)</f>
        <v>2.3885889438865684E-3</v>
      </c>
      <c r="K36">
        <f>STDEV(K27:K34)/SQRT(8)</f>
        <v>16.691039431148162</v>
      </c>
      <c r="L36" s="86">
        <f>STDEV(L27:L34)/SQRT(8)</f>
        <v>7.7823190955926016</v>
      </c>
    </row>
    <row r="37" spans="2:12" x14ac:dyDescent="0.2">
      <c r="B37" s="83"/>
      <c r="L37" s="86"/>
    </row>
    <row r="38" spans="2:12" x14ac:dyDescent="0.2">
      <c r="B38" s="83" t="s">
        <v>749</v>
      </c>
      <c r="E38">
        <v>1.381</v>
      </c>
      <c r="F38">
        <v>2.7149999999999999</v>
      </c>
      <c r="G38">
        <v>0.50870000000000004</v>
      </c>
      <c r="H38">
        <v>0.29199999999999998</v>
      </c>
      <c r="I38">
        <f>H38*100</f>
        <v>29.2</v>
      </c>
      <c r="J38">
        <v>0.21299999999999999</v>
      </c>
      <c r="K38">
        <v>729.01329999999996</v>
      </c>
      <c r="L38" s="86">
        <v>1392.9926</v>
      </c>
    </row>
    <row r="39" spans="2:12" x14ac:dyDescent="0.2">
      <c r="B39" s="83" t="s">
        <v>750</v>
      </c>
      <c r="D39" s="452"/>
      <c r="E39">
        <v>1.4178999999999999</v>
      </c>
      <c r="F39">
        <v>2.4388999999999998</v>
      </c>
      <c r="G39">
        <v>0.58140000000000003</v>
      </c>
      <c r="H39">
        <v>0.34799999999999998</v>
      </c>
      <c r="I39">
        <f>H39*100</f>
        <v>34.799999999999997</v>
      </c>
      <c r="J39">
        <v>0.215</v>
      </c>
      <c r="K39">
        <v>830.31489999999997</v>
      </c>
      <c r="L39" s="86">
        <v>1396.6482000000001</v>
      </c>
    </row>
    <row r="40" spans="2:12" x14ac:dyDescent="0.2">
      <c r="B40" s="83" t="s">
        <v>751</v>
      </c>
      <c r="E40">
        <v>1.5243</v>
      </c>
      <c r="F40">
        <v>2.8561000000000001</v>
      </c>
      <c r="G40">
        <v>0.53369999999999995</v>
      </c>
      <c r="H40">
        <v>0.32500000000000001</v>
      </c>
      <c r="I40">
        <f>H40*100</f>
        <v>32.5</v>
      </c>
      <c r="J40">
        <v>0.221</v>
      </c>
      <c r="K40">
        <v>773.30200000000002</v>
      </c>
      <c r="L40" s="86">
        <v>1411.8329000000001</v>
      </c>
    </row>
    <row r="41" spans="2:12" x14ac:dyDescent="0.2">
      <c r="B41" s="83" t="s">
        <v>752</v>
      </c>
      <c r="E41">
        <v>1.1227</v>
      </c>
      <c r="F41">
        <v>2.3803999999999998</v>
      </c>
      <c r="G41">
        <v>0.47170000000000001</v>
      </c>
      <c r="H41">
        <v>0.311</v>
      </c>
      <c r="I41">
        <f>H41*100</f>
        <v>31.1</v>
      </c>
      <c r="J41">
        <v>0.16600000000000001</v>
      </c>
      <c r="K41">
        <v>690.27819999999997</v>
      </c>
      <c r="L41" s="86">
        <v>1424.1352999999999</v>
      </c>
    </row>
    <row r="42" spans="2:12" x14ac:dyDescent="0.2">
      <c r="B42" s="83" t="s">
        <v>753</v>
      </c>
      <c r="E42">
        <v>1.0852999999999999</v>
      </c>
      <c r="F42">
        <v>2.4005000000000001</v>
      </c>
      <c r="G42">
        <v>0.4521</v>
      </c>
      <c r="H42">
        <v>0.25600000000000001</v>
      </c>
      <c r="I42">
        <f>H42*100</f>
        <v>25.6</v>
      </c>
      <c r="J42">
        <v>0.20799999999999999</v>
      </c>
      <c r="K42">
        <v>661.24450000000002</v>
      </c>
      <c r="L42" s="86">
        <v>1420.1985</v>
      </c>
    </row>
    <row r="43" spans="2:12" x14ac:dyDescent="0.2">
      <c r="B43" s="83" t="s">
        <v>754</v>
      </c>
      <c r="E43">
        <v>1.1113999999999999</v>
      </c>
      <c r="F43">
        <v>2.3475000000000001</v>
      </c>
      <c r="G43">
        <v>0.47339999999999999</v>
      </c>
      <c r="H43">
        <v>0.28799999999999998</v>
      </c>
      <c r="I43">
        <f>H43*100</f>
        <v>28.799999999999997</v>
      </c>
      <c r="J43">
        <v>0.191</v>
      </c>
      <c r="K43">
        <v>695.12890000000004</v>
      </c>
      <c r="L43" s="86">
        <v>1430.3920000000001</v>
      </c>
    </row>
    <row r="44" spans="2:12" x14ac:dyDescent="0.2">
      <c r="B44" s="83" t="s">
        <v>755</v>
      </c>
      <c r="E44">
        <v>1.2624</v>
      </c>
      <c r="F44">
        <v>2.5005000000000002</v>
      </c>
      <c r="G44">
        <v>0.50480000000000003</v>
      </c>
      <c r="H44">
        <v>0.314</v>
      </c>
      <c r="I44">
        <f>H44*100</f>
        <v>31.4</v>
      </c>
      <c r="J44">
        <v>0.18</v>
      </c>
      <c r="K44">
        <v>717.69510000000002</v>
      </c>
      <c r="L44" s="86">
        <v>1377.7375</v>
      </c>
    </row>
    <row r="45" spans="2:12" x14ac:dyDescent="0.2">
      <c r="B45" s="83" t="s">
        <v>756</v>
      </c>
      <c r="E45">
        <v>1.4528000000000001</v>
      </c>
      <c r="F45">
        <v>2.6551999999999998</v>
      </c>
      <c r="G45">
        <v>0.54720000000000002</v>
      </c>
      <c r="H45">
        <v>0.34899999999999998</v>
      </c>
      <c r="I45">
        <f>H45*100</f>
        <v>34.9</v>
      </c>
      <c r="J45">
        <v>0.248</v>
      </c>
      <c r="K45">
        <v>776.25450000000001</v>
      </c>
      <c r="L45" s="86">
        <v>1381.8852999999999</v>
      </c>
    </row>
    <row r="46" spans="2:12" x14ac:dyDescent="0.2">
      <c r="B46" s="450" t="s">
        <v>3</v>
      </c>
      <c r="C46" s="452"/>
      <c r="E46" s="452">
        <f>AVERAGE(E38:E45)</f>
        <v>1.2947249999999999</v>
      </c>
      <c r="F46" s="452">
        <f>AVERAGE(F38:F45)</f>
        <v>2.5367625</v>
      </c>
      <c r="G46" s="452">
        <f>AVERAGE(G38:G45)</f>
        <v>0.50912500000000005</v>
      </c>
      <c r="H46" s="452">
        <f>AVERAGE(H38:H45)</f>
        <v>0.31037499999999996</v>
      </c>
      <c r="I46" s="452">
        <f>AVERAGE(I38:I45)</f>
        <v>31.037500000000001</v>
      </c>
      <c r="J46" s="452">
        <f>AVERAGE(J38:J45)</f>
        <v>0.20525000000000002</v>
      </c>
      <c r="K46" s="452">
        <f>AVERAGE(K38:K45)</f>
        <v>734.15392499999996</v>
      </c>
      <c r="L46" s="454">
        <f>AVERAGE(L38:L45)</f>
        <v>1404.4777875</v>
      </c>
    </row>
    <row r="47" spans="2:12" x14ac:dyDescent="0.2">
      <c r="B47" s="83" t="s">
        <v>2</v>
      </c>
      <c r="G47">
        <f>STDEV(G38:G45)</f>
        <v>4.3465840446427421E-2</v>
      </c>
      <c r="H47">
        <f>STDEV(H38:H45)</f>
        <v>3.1463981675197157E-2</v>
      </c>
      <c r="I47">
        <f>STDEV(I38:I45)</f>
        <v>3.1463981675197155</v>
      </c>
      <c r="J47">
        <f>STDEV(J38:J45)</f>
        <v>2.5689074943029057E-2</v>
      </c>
      <c r="K47">
        <f>STDEV(K38:K45)</f>
        <v>55.566046061826263</v>
      </c>
      <c r="L47" s="86">
        <f>STDEV(L38:L45)</f>
        <v>19.920836643104391</v>
      </c>
    </row>
    <row r="48" spans="2:12" x14ac:dyDescent="0.2">
      <c r="B48" s="432"/>
      <c r="C48" s="424"/>
      <c r="D48" s="424"/>
      <c r="E48" s="424"/>
      <c r="F48" s="424"/>
      <c r="G48" s="424"/>
      <c r="H48" s="424"/>
      <c r="I48" s="424"/>
      <c r="J48" s="424"/>
      <c r="K48" s="424"/>
      <c r="L48" s="434"/>
    </row>
    <row r="49" spans="2:12" x14ac:dyDescent="0.2">
      <c r="B49" s="83" t="s">
        <v>14</v>
      </c>
      <c r="C49" t="s">
        <v>0</v>
      </c>
      <c r="D49" s="461" t="s">
        <v>1</v>
      </c>
      <c r="E49">
        <v>1.1537999999999999</v>
      </c>
      <c r="F49">
        <v>2.6547000000000001</v>
      </c>
      <c r="G49">
        <v>0.43459999999999999</v>
      </c>
      <c r="H49">
        <v>0.28299999999999997</v>
      </c>
      <c r="I49">
        <f>H49*100</f>
        <v>28.299999999999997</v>
      </c>
      <c r="J49">
        <v>0.188</v>
      </c>
      <c r="K49">
        <v>623.98569999999995</v>
      </c>
      <c r="L49" s="86">
        <v>1374.2929999999999</v>
      </c>
    </row>
    <row r="50" spans="2:12" x14ac:dyDescent="0.2">
      <c r="B50" s="83" t="s">
        <v>12</v>
      </c>
      <c r="C50" t="s">
        <v>0</v>
      </c>
      <c r="D50" s="461" t="s">
        <v>1</v>
      </c>
      <c r="E50">
        <v>1.1343000000000001</v>
      </c>
      <c r="F50">
        <v>2.6440999999999999</v>
      </c>
      <c r="G50">
        <v>0.42899999999999999</v>
      </c>
      <c r="H50">
        <v>0.253</v>
      </c>
      <c r="I50">
        <f>H50*100</f>
        <v>25.3</v>
      </c>
      <c r="J50">
        <v>0.21099999999999999</v>
      </c>
      <c r="K50">
        <v>631.36720000000003</v>
      </c>
      <c r="L50" s="86">
        <v>1426.3145999999999</v>
      </c>
    </row>
    <row r="51" spans="2:12" x14ac:dyDescent="0.2">
      <c r="B51" s="83" t="s">
        <v>11</v>
      </c>
      <c r="C51" t="s">
        <v>0</v>
      </c>
      <c r="D51" s="461" t="s">
        <v>1</v>
      </c>
      <c r="E51">
        <v>1.3221000000000001</v>
      </c>
      <c r="F51">
        <v>2.9621</v>
      </c>
      <c r="G51">
        <v>0.44629999999999997</v>
      </c>
      <c r="H51">
        <v>0.28799999999999998</v>
      </c>
      <c r="I51">
        <f>H51*100</f>
        <v>28.799999999999997</v>
      </c>
      <c r="J51">
        <v>0.214</v>
      </c>
      <c r="K51">
        <v>652.45699999999999</v>
      </c>
      <c r="L51" s="86">
        <v>1415.4182000000001</v>
      </c>
    </row>
    <row r="52" spans="2:12" x14ac:dyDescent="0.2">
      <c r="B52" s="83" t="s">
        <v>10</v>
      </c>
      <c r="C52" t="s">
        <v>0</v>
      </c>
      <c r="D52" s="461" t="s">
        <v>1</v>
      </c>
      <c r="E52">
        <v>1.1432</v>
      </c>
      <c r="F52">
        <v>2.7132000000000001</v>
      </c>
      <c r="G52">
        <v>0.42130000000000001</v>
      </c>
      <c r="H52">
        <v>0.26500000000000001</v>
      </c>
      <c r="I52">
        <f>H52*100</f>
        <v>26.5</v>
      </c>
      <c r="J52">
        <v>0.21299999999999999</v>
      </c>
      <c r="K52">
        <v>631.64829999999995</v>
      </c>
      <c r="L52" s="86">
        <v>1445.2252000000001</v>
      </c>
    </row>
    <row r="53" spans="2:12" x14ac:dyDescent="0.2">
      <c r="B53" s="83" t="s">
        <v>9</v>
      </c>
      <c r="C53" t="s">
        <v>0</v>
      </c>
      <c r="D53" s="461" t="s">
        <v>1</v>
      </c>
      <c r="E53">
        <v>1.1593</v>
      </c>
      <c r="F53">
        <v>2.7759</v>
      </c>
      <c r="G53">
        <v>0.41760000000000003</v>
      </c>
      <c r="H53">
        <v>0.24399999999999999</v>
      </c>
      <c r="I53">
        <f>H53*100</f>
        <v>24.4</v>
      </c>
      <c r="J53">
        <v>0.2</v>
      </c>
      <c r="K53">
        <v>618.29139999999995</v>
      </c>
      <c r="L53" s="86">
        <v>1427.4393</v>
      </c>
    </row>
    <row r="54" spans="2:12" x14ac:dyDescent="0.2">
      <c r="B54" s="83" t="s">
        <v>8</v>
      </c>
      <c r="C54" t="s">
        <v>0</v>
      </c>
      <c r="D54" s="461" t="s">
        <v>1</v>
      </c>
      <c r="E54">
        <v>1.0311999999999999</v>
      </c>
      <c r="F54">
        <v>2.5821000000000001</v>
      </c>
      <c r="G54">
        <v>0.39939999999999998</v>
      </c>
      <c r="H54">
        <v>0.26200000000000001</v>
      </c>
      <c r="I54">
        <f>H54*100</f>
        <v>26.200000000000003</v>
      </c>
      <c r="J54">
        <v>0.19900000000000001</v>
      </c>
      <c r="K54">
        <v>586.02390000000003</v>
      </c>
      <c r="L54" s="86">
        <v>1412.9576</v>
      </c>
    </row>
    <row r="55" spans="2:12" x14ac:dyDescent="0.2">
      <c r="B55" s="83" t="s">
        <v>7</v>
      </c>
      <c r="C55" t="s">
        <v>0</v>
      </c>
      <c r="D55" s="461" t="s">
        <v>1</v>
      </c>
      <c r="E55">
        <v>1.2212000000000001</v>
      </c>
      <c r="F55">
        <v>2.5891000000000002</v>
      </c>
      <c r="G55">
        <v>0.47170000000000001</v>
      </c>
      <c r="H55">
        <v>0.27900000000000003</v>
      </c>
      <c r="I55">
        <f>H55*100</f>
        <v>27.900000000000002</v>
      </c>
      <c r="J55">
        <v>0.222</v>
      </c>
      <c r="K55">
        <v>693.51199999999994</v>
      </c>
      <c r="L55" s="86">
        <v>1423.8541</v>
      </c>
    </row>
    <row r="56" spans="2:12" x14ac:dyDescent="0.2">
      <c r="B56" s="83" t="s">
        <v>6</v>
      </c>
      <c r="C56" t="s">
        <v>0</v>
      </c>
      <c r="D56" s="461" t="s">
        <v>1</v>
      </c>
      <c r="E56">
        <v>1.1395</v>
      </c>
      <c r="F56">
        <v>2.6535000000000002</v>
      </c>
      <c r="G56">
        <v>0.4294</v>
      </c>
      <c r="H56">
        <v>0.26</v>
      </c>
      <c r="I56">
        <f>H56*100</f>
        <v>26</v>
      </c>
      <c r="J56">
        <v>0.214</v>
      </c>
      <c r="K56">
        <v>642.96659999999997</v>
      </c>
      <c r="L56" s="86">
        <v>1445.5767000000001</v>
      </c>
    </row>
    <row r="57" spans="2:12" x14ac:dyDescent="0.2">
      <c r="B57" s="83" t="s">
        <v>5</v>
      </c>
      <c r="C57" t="s">
        <v>0</v>
      </c>
      <c r="D57" s="461" t="s">
        <v>1</v>
      </c>
      <c r="E57">
        <v>0.96660000000000001</v>
      </c>
      <c r="F57">
        <v>2.3328000000000002</v>
      </c>
      <c r="G57">
        <v>0.41439999999999999</v>
      </c>
      <c r="H57">
        <v>0.247</v>
      </c>
      <c r="I57">
        <f>H57*100</f>
        <v>24.7</v>
      </c>
      <c r="J57">
        <v>0.191</v>
      </c>
      <c r="K57">
        <v>597.13120000000004</v>
      </c>
      <c r="L57" s="86">
        <v>1394.1876999999999</v>
      </c>
    </row>
    <row r="58" spans="2:12" x14ac:dyDescent="0.2">
      <c r="B58" s="83" t="s">
        <v>4</v>
      </c>
      <c r="C58" t="s">
        <v>0</v>
      </c>
      <c r="D58" s="461" t="s">
        <v>1</v>
      </c>
      <c r="E58">
        <v>1.0152000000000001</v>
      </c>
      <c r="F58">
        <v>2.1095000000000002</v>
      </c>
      <c r="G58">
        <v>0.48130000000000001</v>
      </c>
      <c r="H58">
        <v>0.27500000000000002</v>
      </c>
      <c r="I58">
        <f>H58*100</f>
        <v>27.500000000000004</v>
      </c>
      <c r="J58">
        <v>0.2</v>
      </c>
      <c r="K58">
        <v>709.32929999999999</v>
      </c>
      <c r="L58" s="86">
        <v>1431.7276999999999</v>
      </c>
    </row>
    <row r="59" spans="2:12" x14ac:dyDescent="0.2">
      <c r="B59" s="450" t="s">
        <v>3</v>
      </c>
      <c r="C59" s="452"/>
      <c r="D59" s="452"/>
      <c r="E59" s="452">
        <f>AVERAGE(E49:E58)</f>
        <v>1.1286400000000001</v>
      </c>
      <c r="F59" s="452">
        <f>AVERAGE(F49:F58)</f>
        <v>2.6017000000000001</v>
      </c>
      <c r="G59" s="452">
        <f>AVERAGE(G49:G58)</f>
        <v>0.4345</v>
      </c>
      <c r="H59" s="464">
        <f>AVERAGE(H49:H58)</f>
        <v>0.2656</v>
      </c>
      <c r="I59" s="464">
        <f>AVERAGE(I49:I58)</f>
        <v>26.560000000000002</v>
      </c>
      <c r="J59" s="452">
        <f>AVERAGE(J49:J58)</f>
        <v>0.20519999999999999</v>
      </c>
      <c r="K59" s="452">
        <f>AVERAGE(K49:K58)</f>
        <v>638.67125999999996</v>
      </c>
      <c r="L59" s="454">
        <f>AVERAGE(L49:L58)</f>
        <v>1419.6994099999999</v>
      </c>
    </row>
    <row r="60" spans="2:12" x14ac:dyDescent="0.2">
      <c r="B60" s="83" t="s">
        <v>2</v>
      </c>
      <c r="G60">
        <f>STDEV(G49:G58)</f>
        <v>2.5528763733831256E-2</v>
      </c>
      <c r="H60">
        <f>STDEV(H49:H58)</f>
        <v>1.5233005102226034E-2</v>
      </c>
      <c r="I60">
        <f>STDEV(I49:I58)</f>
        <v>1.5233005102226034</v>
      </c>
      <c r="J60">
        <f>STDEV(J49:J58)</f>
        <v>1.1163432367431718E-2</v>
      </c>
      <c r="K60">
        <f>STDEV(K49:K58)</f>
        <v>38.64303685875516</v>
      </c>
      <c r="L60" s="86">
        <f>STDEV(L49:L58)</f>
        <v>22.018119092866872</v>
      </c>
    </row>
    <row r="61" spans="2:12" x14ac:dyDescent="0.2">
      <c r="B61" s="83"/>
      <c r="L61" s="86"/>
    </row>
    <row r="62" spans="2:12" x14ac:dyDescent="0.2">
      <c r="B62" s="83" t="s">
        <v>757</v>
      </c>
      <c r="C62" t="s">
        <v>0</v>
      </c>
      <c r="D62" s="461" t="s">
        <v>207</v>
      </c>
      <c r="E62">
        <v>1.4430000000000001</v>
      </c>
      <c r="F62">
        <v>2.8936000000000002</v>
      </c>
      <c r="G62">
        <v>0.49869999999999998</v>
      </c>
      <c r="H62">
        <v>0.314</v>
      </c>
      <c r="I62">
        <f>H62*100</f>
        <v>31.4</v>
      </c>
      <c r="J62">
        <v>0.189</v>
      </c>
      <c r="K62">
        <v>712.98500000000001</v>
      </c>
      <c r="L62" s="86">
        <v>1391.0944999999999</v>
      </c>
    </row>
    <row r="63" spans="2:12" x14ac:dyDescent="0.2">
      <c r="B63" s="83" t="s">
        <v>758</v>
      </c>
      <c r="C63" t="s">
        <v>0</v>
      </c>
      <c r="D63" s="461" t="s">
        <v>207</v>
      </c>
      <c r="E63">
        <v>1.2806</v>
      </c>
      <c r="F63">
        <v>2.4634999999999998</v>
      </c>
      <c r="G63">
        <v>0.51980000000000004</v>
      </c>
      <c r="H63">
        <v>0.314</v>
      </c>
      <c r="I63">
        <f>H63*100</f>
        <v>31.4</v>
      </c>
      <c r="J63">
        <v>0.23499999999999999</v>
      </c>
      <c r="K63">
        <v>759.17179999999996</v>
      </c>
      <c r="L63" s="86">
        <v>1431.798</v>
      </c>
    </row>
    <row r="64" spans="2:12" x14ac:dyDescent="0.2">
      <c r="B64" s="83" t="s">
        <v>759</v>
      </c>
      <c r="C64" t="s">
        <v>0</v>
      </c>
      <c r="D64" s="461" t="s">
        <v>207</v>
      </c>
      <c r="E64">
        <v>1.5002</v>
      </c>
      <c r="F64">
        <v>2.8628999999999998</v>
      </c>
      <c r="G64">
        <v>0.52400000000000002</v>
      </c>
      <c r="H64">
        <v>0.318</v>
      </c>
      <c r="I64">
        <f>H64*100</f>
        <v>31.8</v>
      </c>
      <c r="J64">
        <v>0.219</v>
      </c>
      <c r="K64">
        <v>767.39689999999996</v>
      </c>
      <c r="L64" s="86">
        <v>1427.8612000000001</v>
      </c>
    </row>
    <row r="65" spans="2:12" x14ac:dyDescent="0.2">
      <c r="B65" s="83" t="s">
        <v>760</v>
      </c>
      <c r="C65" t="s">
        <v>0</v>
      </c>
      <c r="D65" s="461" t="s">
        <v>207</v>
      </c>
      <c r="E65">
        <v>1.526</v>
      </c>
      <c r="F65">
        <v>2.9921000000000002</v>
      </c>
      <c r="G65">
        <v>0.51</v>
      </c>
      <c r="H65">
        <v>0.308</v>
      </c>
      <c r="I65">
        <f>H65*100</f>
        <v>30.8</v>
      </c>
      <c r="J65">
        <v>0.21</v>
      </c>
      <c r="K65">
        <v>749.82190000000003</v>
      </c>
      <c r="L65" s="86">
        <v>1434.0476000000001</v>
      </c>
    </row>
    <row r="66" spans="2:12" x14ac:dyDescent="0.2">
      <c r="B66" s="83" t="s">
        <v>761</v>
      </c>
      <c r="C66" t="s">
        <v>0</v>
      </c>
      <c r="D66" s="461" t="s">
        <v>207</v>
      </c>
      <c r="E66">
        <v>1.5377000000000001</v>
      </c>
      <c r="F66">
        <v>2.9411999999999998</v>
      </c>
      <c r="G66">
        <v>0.52280000000000004</v>
      </c>
      <c r="H66">
        <v>0.33700000000000002</v>
      </c>
      <c r="I66">
        <f>H66*100</f>
        <v>33.700000000000003</v>
      </c>
      <c r="J66">
        <v>0.22600000000000001</v>
      </c>
      <c r="K66">
        <v>761.98379999999997</v>
      </c>
      <c r="L66" s="86">
        <v>1423.5026</v>
      </c>
    </row>
    <row r="67" spans="2:12" x14ac:dyDescent="0.2">
      <c r="B67" s="83" t="s">
        <v>762</v>
      </c>
      <c r="C67" t="s">
        <v>0</v>
      </c>
      <c r="D67" s="461" t="s">
        <v>207</v>
      </c>
      <c r="E67">
        <v>1.4369000000000001</v>
      </c>
      <c r="F67">
        <v>2.6676000000000002</v>
      </c>
      <c r="G67">
        <v>0.53859999999999997</v>
      </c>
      <c r="H67">
        <v>0.30499999999999999</v>
      </c>
      <c r="I67">
        <f>H67*100</f>
        <v>30.5</v>
      </c>
      <c r="J67">
        <v>0.23</v>
      </c>
      <c r="K67">
        <v>771.12270000000001</v>
      </c>
      <c r="L67" s="86">
        <v>1403.6078</v>
      </c>
    </row>
    <row r="68" spans="2:12" x14ac:dyDescent="0.2">
      <c r="B68" s="83" t="s">
        <v>763</v>
      </c>
      <c r="C68" t="s">
        <v>0</v>
      </c>
      <c r="D68" s="461" t="s">
        <v>207</v>
      </c>
      <c r="E68">
        <v>1.4201999999999999</v>
      </c>
      <c r="F68">
        <v>2.6415999999999999</v>
      </c>
      <c r="G68">
        <v>0.53759999999999997</v>
      </c>
      <c r="H68">
        <v>0.35399999999999998</v>
      </c>
      <c r="I68">
        <f>H68*100</f>
        <v>35.4</v>
      </c>
      <c r="J68">
        <v>0.20499999999999999</v>
      </c>
      <c r="K68">
        <v>785.18259999999998</v>
      </c>
      <c r="L68" s="86">
        <v>1426.4552000000001</v>
      </c>
    </row>
    <row r="69" spans="2:12" x14ac:dyDescent="0.2">
      <c r="B69" s="83" t="s">
        <v>764</v>
      </c>
      <c r="C69" t="s">
        <v>0</v>
      </c>
      <c r="D69" s="461" t="s">
        <v>207</v>
      </c>
      <c r="E69">
        <v>1.2708999999999999</v>
      </c>
      <c r="F69">
        <v>2.2881</v>
      </c>
      <c r="G69">
        <v>0.55549999999999999</v>
      </c>
      <c r="H69">
        <v>0.34699999999999998</v>
      </c>
      <c r="I69">
        <f>H69*100</f>
        <v>34.699999999999996</v>
      </c>
      <c r="J69">
        <v>0.22</v>
      </c>
      <c r="K69">
        <v>797.27419999999995</v>
      </c>
      <c r="L69" s="86">
        <v>1405.0137999999999</v>
      </c>
    </row>
    <row r="70" spans="2:12" x14ac:dyDescent="0.2">
      <c r="B70" s="83" t="s">
        <v>765</v>
      </c>
      <c r="C70" t="s">
        <v>0</v>
      </c>
      <c r="D70" s="461" t="s">
        <v>207</v>
      </c>
      <c r="E70">
        <v>1.1184000000000001</v>
      </c>
      <c r="F70">
        <v>2.4087000000000001</v>
      </c>
      <c r="G70">
        <v>0.46429999999999999</v>
      </c>
      <c r="H70">
        <v>0.28799999999999998</v>
      </c>
      <c r="I70">
        <f>H70*100</f>
        <v>28.799999999999997</v>
      </c>
      <c r="J70">
        <v>0.221</v>
      </c>
      <c r="K70">
        <v>707.43129999999996</v>
      </c>
      <c r="L70" s="86">
        <v>1464.9091000000001</v>
      </c>
    </row>
    <row r="71" spans="2:12" x14ac:dyDescent="0.2">
      <c r="B71" s="83" t="s">
        <v>766</v>
      </c>
      <c r="C71" t="s">
        <v>0</v>
      </c>
      <c r="D71" s="461" t="s">
        <v>207</v>
      </c>
      <c r="E71">
        <v>1.0967</v>
      </c>
      <c r="F71">
        <v>2.4247999999999998</v>
      </c>
      <c r="G71">
        <v>0.45229999999999998</v>
      </c>
      <c r="H71">
        <v>0.28199999999999997</v>
      </c>
      <c r="I71">
        <f>H71*100</f>
        <v>28.199999999999996</v>
      </c>
      <c r="J71">
        <v>0.191</v>
      </c>
      <c r="K71">
        <v>674.24990000000003</v>
      </c>
      <c r="L71" s="86">
        <v>1437.4219000000001</v>
      </c>
    </row>
    <row r="72" spans="2:12" x14ac:dyDescent="0.2">
      <c r="B72" s="450" t="s">
        <v>3</v>
      </c>
      <c r="C72" s="452"/>
      <c r="D72" s="452"/>
      <c r="E72" s="452">
        <f>AVERAGE(E62:E71)</f>
        <v>1.3630599999999999</v>
      </c>
      <c r="F72" s="452">
        <f>AVERAGE(F62:F71)</f>
        <v>2.6584100000000004</v>
      </c>
      <c r="G72" s="452">
        <f>AVERAGE(G62:G71)</f>
        <v>0.51235999999999993</v>
      </c>
      <c r="H72" s="452">
        <f>AVERAGE(H62:H71)</f>
        <v>0.31669999999999998</v>
      </c>
      <c r="I72" s="452">
        <f>AVERAGE(I62:I71)</f>
        <v>31.669999999999998</v>
      </c>
      <c r="J72" s="452">
        <f>AVERAGE(J62:J71)</f>
        <v>0.21459999999999999</v>
      </c>
      <c r="K72" s="452">
        <f>AVERAGE(K62:K71)</f>
        <v>748.66201000000001</v>
      </c>
      <c r="L72" s="454">
        <f>AVERAGE(L62:L71)</f>
        <v>1424.5711700000002</v>
      </c>
    </row>
    <row r="73" spans="2:12" ht="17" thickBot="1" x14ac:dyDescent="0.25">
      <c r="B73" s="89" t="s">
        <v>2</v>
      </c>
      <c r="C73" s="90"/>
      <c r="D73" s="90"/>
      <c r="E73" s="90"/>
      <c r="F73" s="90"/>
      <c r="G73" s="90">
        <f>STDEV(G62:G71)</f>
        <v>3.2652418661478125E-2</v>
      </c>
      <c r="H73" s="90">
        <f>STDEV(H62:H71)</f>
        <v>2.351855059782006E-2</v>
      </c>
      <c r="I73" s="90">
        <f>STDEV(I62:I71)</f>
        <v>2.3518550597820065</v>
      </c>
      <c r="J73" s="90">
        <f>STDEV(J62:J71)</f>
        <v>1.5629032812898777E-2</v>
      </c>
      <c r="K73" s="90">
        <f>STDEV(K62:K71)</f>
        <v>38.516419201410407</v>
      </c>
      <c r="L73" s="93">
        <f>STDEV(L62:L71)</f>
        <v>20.796571301969248</v>
      </c>
    </row>
    <row r="74" spans="2:12" x14ac:dyDescent="0.2">
      <c r="B74" s="424"/>
      <c r="C74" s="424"/>
      <c r="D74" s="424"/>
      <c r="E74" s="424"/>
      <c r="F74" s="424"/>
      <c r="G74" s="424"/>
      <c r="H74" s="424"/>
      <c r="I74" s="424"/>
      <c r="J74" s="424"/>
      <c r="K74" s="424"/>
      <c r="L74" s="424"/>
    </row>
  </sheetData>
  <mergeCells count="1">
    <mergeCell ref="B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643B5-9310-0847-A553-551BBC93883F}">
  <dimension ref="B1:U42"/>
  <sheetViews>
    <sheetView workbookViewId="0">
      <selection activeCell="F24" sqref="F24"/>
    </sheetView>
  </sheetViews>
  <sheetFormatPr baseColWidth="10" defaultRowHeight="14" x14ac:dyDescent="0.15"/>
  <cols>
    <col min="1" max="20" width="10.83203125" style="1"/>
    <col min="21" max="21" width="18" style="1" customWidth="1"/>
    <col min="22" max="16384" width="10.83203125" style="1"/>
  </cols>
  <sheetData>
    <row r="1" spans="2:21" ht="15" thickBot="1" x14ac:dyDescent="0.2"/>
    <row r="2" spans="2:21" ht="15" thickBot="1" x14ac:dyDescent="0.2">
      <c r="B2" s="349" t="s">
        <v>62</v>
      </c>
      <c r="C2" s="350"/>
      <c r="D2" s="350"/>
      <c r="E2" s="350"/>
      <c r="F2" s="350"/>
      <c r="G2" s="350"/>
      <c r="H2" s="350"/>
      <c r="I2" s="350"/>
      <c r="J2" s="350"/>
      <c r="K2" s="350"/>
      <c r="L2" s="350"/>
      <c r="M2" s="350"/>
      <c r="N2" s="350"/>
      <c r="O2" s="350"/>
      <c r="P2" s="350"/>
      <c r="Q2" s="350"/>
      <c r="R2" s="350"/>
      <c r="S2" s="350"/>
      <c r="T2" s="350"/>
      <c r="U2" s="351"/>
    </row>
    <row r="3" spans="2:21" x14ac:dyDescent="0.15">
      <c r="B3" s="17" t="s">
        <v>51</v>
      </c>
      <c r="C3" s="18" t="s">
        <v>50</v>
      </c>
      <c r="D3" s="18" t="s">
        <v>49</v>
      </c>
      <c r="E3" s="18" t="s">
        <v>48</v>
      </c>
      <c r="F3" s="18" t="s">
        <v>47</v>
      </c>
      <c r="G3" s="18" t="s">
        <v>46</v>
      </c>
      <c r="H3" s="18" t="s">
        <v>45</v>
      </c>
      <c r="I3" s="18" t="s">
        <v>44</v>
      </c>
      <c r="J3" s="18" t="s">
        <v>43</v>
      </c>
      <c r="K3" s="18" t="s">
        <v>42</v>
      </c>
      <c r="L3" s="18" t="s">
        <v>41</v>
      </c>
      <c r="M3" s="18" t="s">
        <v>40</v>
      </c>
      <c r="N3" s="18" t="s">
        <v>39</v>
      </c>
      <c r="O3" s="18" t="s">
        <v>38</v>
      </c>
      <c r="P3" s="18" t="s">
        <v>37</v>
      </c>
      <c r="Q3" s="18" t="s">
        <v>36</v>
      </c>
      <c r="R3" s="18" t="s">
        <v>35</v>
      </c>
      <c r="S3" s="18" t="s">
        <v>34</v>
      </c>
      <c r="T3" s="18" t="s">
        <v>33</v>
      </c>
      <c r="U3" s="19" t="s">
        <v>32</v>
      </c>
    </row>
    <row r="4" spans="2:21" x14ac:dyDescent="0.15">
      <c r="B4" s="8">
        <v>3802</v>
      </c>
      <c r="C4" s="1" t="s">
        <v>1</v>
      </c>
      <c r="D4" s="1" t="s">
        <v>23</v>
      </c>
      <c r="E4" s="1">
        <v>102.9706</v>
      </c>
      <c r="F4" s="20">
        <v>22.65</v>
      </c>
      <c r="G4" s="20">
        <v>0.246</v>
      </c>
      <c r="H4" s="20">
        <v>23.34</v>
      </c>
      <c r="I4" s="20">
        <v>0.104</v>
      </c>
      <c r="J4" s="20">
        <v>22</v>
      </c>
      <c r="K4" s="20">
        <v>0.35</v>
      </c>
      <c r="L4" s="20">
        <v>5.4665999999999997</v>
      </c>
      <c r="M4" s="20">
        <v>92.673500000000004</v>
      </c>
      <c r="N4" s="20">
        <v>15.55</v>
      </c>
      <c r="O4" s="20">
        <v>0.20996838741456739</v>
      </c>
      <c r="P4" s="20">
        <v>0.68300000000000005</v>
      </c>
      <c r="Q4" s="20">
        <v>0.20996838741456739</v>
      </c>
      <c r="R4" s="20">
        <v>0.68300000000000005</v>
      </c>
      <c r="S4" s="20">
        <v>5.2310401589075788</v>
      </c>
      <c r="T4" s="20">
        <v>110.51627954918544</v>
      </c>
      <c r="U4" s="21">
        <v>113.88300064803481</v>
      </c>
    </row>
    <row r="5" spans="2:21" x14ac:dyDescent="0.15">
      <c r="B5" s="8">
        <v>3803</v>
      </c>
      <c r="C5" s="1" t="s">
        <v>1</v>
      </c>
      <c r="D5" s="1" t="s">
        <v>23</v>
      </c>
      <c r="E5" s="1">
        <v>132.28569999999999</v>
      </c>
      <c r="F5" s="20">
        <v>32.558139534883722</v>
      </c>
      <c r="G5" s="20">
        <v>5.8000000000000003E-2</v>
      </c>
      <c r="H5" s="20">
        <v>18.52</v>
      </c>
      <c r="I5" s="20">
        <v>0.624</v>
      </c>
      <c r="J5" s="20">
        <v>13.15</v>
      </c>
      <c r="K5" s="20">
        <v>0.68200000000000005</v>
      </c>
      <c r="L5" s="20">
        <v>9.8108000000000004</v>
      </c>
      <c r="M5" s="20">
        <v>119.05710000000001</v>
      </c>
      <c r="N5" s="20">
        <v>15.83</v>
      </c>
      <c r="O5" s="20">
        <v>0.14375024534410794</v>
      </c>
      <c r="P5" s="20">
        <v>0.61499999999999999</v>
      </c>
      <c r="Q5" s="20">
        <v>0.14375024534410794</v>
      </c>
      <c r="R5" s="20">
        <v>0.61499999999999999</v>
      </c>
      <c r="S5" s="20">
        <v>9.8159656234945203</v>
      </c>
      <c r="T5" s="20">
        <v>208.93796493378511</v>
      </c>
      <c r="U5" s="21">
        <v>118.84988411047796</v>
      </c>
    </row>
    <row r="6" spans="2:21" x14ac:dyDescent="0.15">
      <c r="B6" s="8">
        <v>3813</v>
      </c>
      <c r="C6" s="1" t="s">
        <v>1</v>
      </c>
      <c r="D6" s="1" t="s">
        <v>23</v>
      </c>
      <c r="E6" s="1">
        <v>127.81930232558139</v>
      </c>
      <c r="F6" s="20">
        <v>29.2790697674419</v>
      </c>
      <c r="G6" s="20">
        <v>0.11954000000000001</v>
      </c>
      <c r="H6" s="20">
        <v>19.420000000000002</v>
      </c>
      <c r="I6" s="20">
        <v>0.18145999999999998</v>
      </c>
      <c r="J6" s="20">
        <v>12.38</v>
      </c>
      <c r="K6" s="20">
        <v>0.30099999999999999</v>
      </c>
      <c r="L6" s="20">
        <v>3.8684089999999998</v>
      </c>
      <c r="M6" s="20">
        <v>115.03720930232558</v>
      </c>
      <c r="N6" s="20">
        <v>16</v>
      </c>
      <c r="O6" s="20">
        <v>0.18209908821299353</v>
      </c>
      <c r="P6" s="20">
        <v>0.66600000000000004</v>
      </c>
      <c r="Q6" s="20">
        <v>0.18209908821299353</v>
      </c>
      <c r="R6" s="20">
        <v>0.66600000000000004</v>
      </c>
      <c r="S6" s="20">
        <v>7.487164844439806</v>
      </c>
      <c r="T6" s="20">
        <v>105.76544279643544</v>
      </c>
      <c r="U6" s="21">
        <v>106.53858945909697</v>
      </c>
    </row>
    <row r="7" spans="2:21" x14ac:dyDescent="0.15">
      <c r="B7" s="8">
        <v>3815</v>
      </c>
      <c r="C7" s="1" t="s">
        <v>1</v>
      </c>
      <c r="D7" s="1" t="s">
        <v>23</v>
      </c>
      <c r="E7" s="1">
        <v>115.89139534883699</v>
      </c>
      <c r="F7" s="20">
        <v>16.744186046511999</v>
      </c>
      <c r="G7" s="20">
        <v>7.9119999999999996E-2</v>
      </c>
      <c r="H7" s="20">
        <v>17.940000000000001</v>
      </c>
      <c r="I7" s="20">
        <v>0.20768999999999999</v>
      </c>
      <c r="J7" s="20">
        <v>17.77</v>
      </c>
      <c r="K7" s="20">
        <v>0.28681000000000001</v>
      </c>
      <c r="L7" s="20">
        <v>3.3292319999999997</v>
      </c>
      <c r="M7" s="20">
        <v>104.30232558139535</v>
      </c>
      <c r="N7" s="20">
        <v>16</v>
      </c>
      <c r="O7" s="20">
        <v>0.14237543357691101</v>
      </c>
      <c r="P7" s="20">
        <v>0.61250000000000004</v>
      </c>
      <c r="Q7" s="20">
        <v>0.14237543357691101</v>
      </c>
      <c r="R7" s="20">
        <v>0.61250000000000004</v>
      </c>
      <c r="S7" s="20">
        <v>8.682501276128864</v>
      </c>
      <c r="T7" s="20">
        <v>101.14716936221954</v>
      </c>
      <c r="U7" s="21">
        <v>115.76698722463415</v>
      </c>
    </row>
    <row r="8" spans="2:21" x14ac:dyDescent="0.15">
      <c r="B8" s="8">
        <v>3968</v>
      </c>
      <c r="C8" s="1" t="s">
        <v>1</v>
      </c>
      <c r="D8" s="1" t="s">
        <v>23</v>
      </c>
      <c r="E8" s="1">
        <v>115.39302325581396</v>
      </c>
      <c r="F8" s="20">
        <v>20.860465116279073</v>
      </c>
      <c r="G8" s="20">
        <v>5.8480000000000004E-2</v>
      </c>
      <c r="H8" s="20">
        <v>20.84</v>
      </c>
      <c r="I8" s="20">
        <v>0.28208</v>
      </c>
      <c r="J8" s="20">
        <v>16.3</v>
      </c>
      <c r="K8" s="20">
        <v>0.34056000000000003</v>
      </c>
      <c r="L8" s="20">
        <v>4.4882970000000002</v>
      </c>
      <c r="M8" s="20">
        <v>103.85372093023256</v>
      </c>
      <c r="N8" s="20">
        <v>16.2</v>
      </c>
      <c r="O8" s="20">
        <v>0.18488730925611302</v>
      </c>
      <c r="P8" s="20">
        <v>0.66300000000000003</v>
      </c>
      <c r="Q8" s="20">
        <v>0.18488730925611302</v>
      </c>
      <c r="R8" s="20">
        <v>0.66300000000000003</v>
      </c>
      <c r="S8" s="20">
        <v>6.6573466815055928</v>
      </c>
      <c r="T8" s="20">
        <v>112.20744485713594</v>
      </c>
      <c r="U8" s="21">
        <v>112.09736397477886</v>
      </c>
    </row>
    <row r="9" spans="2:21" x14ac:dyDescent="0.15">
      <c r="B9" s="8">
        <v>3969</v>
      </c>
      <c r="C9" s="1" t="s">
        <v>1</v>
      </c>
      <c r="D9" s="1" t="s">
        <v>23</v>
      </c>
      <c r="E9" s="1">
        <v>108.38186046511628</v>
      </c>
      <c r="F9" s="20">
        <v>18.4651162790698</v>
      </c>
      <c r="G9" s="20">
        <v>8.9869999999999992E-2</v>
      </c>
      <c r="H9" s="20">
        <v>22.37</v>
      </c>
      <c r="I9" s="20">
        <v>0.15522999999999998</v>
      </c>
      <c r="J9" s="20">
        <v>22.02</v>
      </c>
      <c r="K9" s="20">
        <v>0.24509999999999998</v>
      </c>
      <c r="L9" s="20">
        <v>2.998605</v>
      </c>
      <c r="M9" s="20">
        <v>97.543720930232567</v>
      </c>
      <c r="N9" s="20">
        <v>15.07</v>
      </c>
      <c r="O9" s="20">
        <v>0.17524241177906993</v>
      </c>
      <c r="P9" s="20">
        <v>0.66249999999999998</v>
      </c>
      <c r="Q9" s="20">
        <v>0.17524241177906993</v>
      </c>
      <c r="R9" s="20">
        <v>0.66249999999999998</v>
      </c>
      <c r="S9" s="20">
        <v>6.5969942239327777</v>
      </c>
      <c r="T9" s="20">
        <v>87.698286883318914</v>
      </c>
      <c r="U9" s="21">
        <v>126.85392351268165</v>
      </c>
    </row>
    <row r="10" spans="2:21" x14ac:dyDescent="0.15">
      <c r="B10" s="8">
        <v>3970</v>
      </c>
      <c r="C10" s="1" t="s">
        <v>1</v>
      </c>
      <c r="D10" s="1" t="s">
        <v>23</v>
      </c>
      <c r="E10" s="1">
        <v>125.70372093023255</v>
      </c>
      <c r="F10" s="20">
        <v>23.720930232558139</v>
      </c>
      <c r="G10" s="20">
        <v>6.1059999999999996E-2</v>
      </c>
      <c r="H10" s="20">
        <v>20.54</v>
      </c>
      <c r="I10" s="20">
        <v>0.15049999999999999</v>
      </c>
      <c r="J10" s="20">
        <v>20.54</v>
      </c>
      <c r="K10" s="20">
        <v>0.21156</v>
      </c>
      <c r="L10" s="20">
        <v>2.2741410000000002</v>
      </c>
      <c r="M10" s="20">
        <v>113.13348837209301</v>
      </c>
      <c r="N10" s="20">
        <v>15.54</v>
      </c>
      <c r="O10" s="20">
        <v>0.17165432895766314</v>
      </c>
      <c r="P10" s="20">
        <v>0.66049999999999998</v>
      </c>
      <c r="Q10" s="20">
        <v>0.17165432895766314</v>
      </c>
      <c r="R10" s="20">
        <v>0.66049999999999998</v>
      </c>
      <c r="S10" s="20">
        <v>7.811278038045784</v>
      </c>
      <c r="T10" s="20">
        <v>136.91184935803972</v>
      </c>
      <c r="U10" s="21">
        <v>118.55223881373321</v>
      </c>
    </row>
    <row r="11" spans="2:21" x14ac:dyDescent="0.15">
      <c r="B11" s="8">
        <v>3992</v>
      </c>
      <c r="C11" s="1" t="s">
        <v>1</v>
      </c>
      <c r="D11" s="1" t="s">
        <v>23</v>
      </c>
      <c r="E11" s="1">
        <v>113.14162790697675</v>
      </c>
      <c r="F11" s="20">
        <v>22.894056847545222</v>
      </c>
      <c r="G11" s="20">
        <v>9.8470000000000002E-2</v>
      </c>
      <c r="H11" s="20">
        <v>17.190000000000001</v>
      </c>
      <c r="I11" s="20">
        <v>0.46568999999999999</v>
      </c>
      <c r="J11" s="20">
        <v>9.11</v>
      </c>
      <c r="K11" s="20">
        <v>0.56415999999999999</v>
      </c>
      <c r="L11" s="20">
        <v>6.2487170000000001</v>
      </c>
      <c r="M11" s="20">
        <v>101.82744186046513</v>
      </c>
      <c r="N11" s="20">
        <v>14.3</v>
      </c>
      <c r="O11" s="20">
        <v>0.14354809560782952</v>
      </c>
      <c r="P11" s="20">
        <v>0.628</v>
      </c>
      <c r="Q11" s="20">
        <v>0.14354809560782952</v>
      </c>
      <c r="R11" s="20">
        <v>0.628</v>
      </c>
      <c r="S11" s="20">
        <v>8.4072451529055829</v>
      </c>
      <c r="T11" s="20">
        <v>150.23676530900158</v>
      </c>
      <c r="U11" s="21">
        <v>112.80525827551828</v>
      </c>
    </row>
    <row r="12" spans="2:21" x14ac:dyDescent="0.15">
      <c r="B12" s="22" t="s">
        <v>3</v>
      </c>
      <c r="E12" s="23">
        <f t="shared" ref="E12:U12" si="0">AVERAGE(E4:E11)</f>
        <v>117.69840377906974</v>
      </c>
      <c r="F12" s="24">
        <f t="shared" si="0"/>
        <v>23.396495478036233</v>
      </c>
      <c r="G12" s="24">
        <f t="shared" si="0"/>
        <v>0.1013175</v>
      </c>
      <c r="H12" s="24">
        <f t="shared" si="0"/>
        <v>20.02</v>
      </c>
      <c r="I12" s="24">
        <f t="shared" si="0"/>
        <v>0.27133124999999997</v>
      </c>
      <c r="J12" s="24">
        <f t="shared" si="0"/>
        <v>16.658749999999998</v>
      </c>
      <c r="K12" s="24">
        <f t="shared" si="0"/>
        <v>0.37264874999999997</v>
      </c>
      <c r="L12" s="24">
        <f t="shared" si="0"/>
        <v>4.8106001250000006</v>
      </c>
      <c r="M12" s="24">
        <f t="shared" si="0"/>
        <v>105.92856337209301</v>
      </c>
      <c r="N12" s="24">
        <f t="shared" si="0"/>
        <v>15.561249999999999</v>
      </c>
      <c r="O12" s="24">
        <f t="shared" si="0"/>
        <v>0.16919066251865689</v>
      </c>
      <c r="P12" s="24">
        <f t="shared" si="0"/>
        <v>0.64881250000000013</v>
      </c>
      <c r="Q12" s="24">
        <f t="shared" si="0"/>
        <v>0.16919066251865689</v>
      </c>
      <c r="R12" s="24">
        <f t="shared" si="0"/>
        <v>0.64881250000000013</v>
      </c>
      <c r="S12" s="24">
        <f t="shared" si="0"/>
        <v>7.5861919999200627</v>
      </c>
      <c r="T12" s="24">
        <f t="shared" si="0"/>
        <v>126.67765038114021</v>
      </c>
      <c r="U12" s="25">
        <f t="shared" si="0"/>
        <v>115.66840575236948</v>
      </c>
    </row>
    <row r="13" spans="2:21" x14ac:dyDescent="0.15">
      <c r="B13" s="8" t="s">
        <v>2</v>
      </c>
      <c r="E13" s="1">
        <f t="shared" ref="E13:U13" si="1">STDEV(E4:E11)</f>
        <v>10.087880633743703</v>
      </c>
      <c r="F13" s="20">
        <f t="shared" si="1"/>
        <v>5.2706536820577705</v>
      </c>
      <c r="G13" s="20">
        <f t="shared" si="1"/>
        <v>6.2368823885472963E-2</v>
      </c>
      <c r="H13" s="20">
        <f t="shared" si="1"/>
        <v>2.1525068441902135</v>
      </c>
      <c r="I13" s="20">
        <f t="shared" si="1"/>
        <v>0.18145152650127491</v>
      </c>
      <c r="J13" s="20">
        <f t="shared" si="1"/>
        <v>4.8003316477688829</v>
      </c>
      <c r="K13" s="20">
        <f t="shared" si="1"/>
        <v>0.1641591178824027</v>
      </c>
      <c r="L13" s="20">
        <f t="shared" si="1"/>
        <v>2.4024844563228069</v>
      </c>
      <c r="M13" s="20">
        <f t="shared" si="1"/>
        <v>9.0790807815459917</v>
      </c>
      <c r="N13" s="20">
        <f t="shared" si="1"/>
        <v>0.62081599528362641</v>
      </c>
      <c r="O13" s="20">
        <f t="shared" si="1"/>
        <v>2.4326179045912576E-2</v>
      </c>
      <c r="P13" s="20">
        <f t="shared" si="1"/>
        <v>2.6415549398034491E-2</v>
      </c>
      <c r="Q13" s="20">
        <f t="shared" si="1"/>
        <v>2.4326179045912576E-2</v>
      </c>
      <c r="R13" s="20">
        <f t="shared" si="1"/>
        <v>2.6415549398034491E-2</v>
      </c>
      <c r="S13" s="20">
        <f t="shared" si="1"/>
        <v>1.4291050587883973</v>
      </c>
      <c r="T13" s="20">
        <f t="shared" si="1"/>
        <v>38.740203362687048</v>
      </c>
      <c r="U13" s="21">
        <f t="shared" si="1"/>
        <v>5.9887393537353013</v>
      </c>
    </row>
    <row r="14" spans="2:21" x14ac:dyDescent="0.15">
      <c r="B14" s="8"/>
      <c r="O14" s="20"/>
      <c r="P14" s="20"/>
      <c r="Q14" s="20"/>
      <c r="R14" s="20"/>
      <c r="S14" s="20"/>
      <c r="T14" s="20"/>
      <c r="U14" s="21"/>
    </row>
    <row r="15" spans="2:21" x14ac:dyDescent="0.15">
      <c r="B15" s="8"/>
      <c r="O15" s="20"/>
      <c r="P15" s="20"/>
      <c r="Q15" s="20"/>
      <c r="R15" s="20"/>
      <c r="S15" s="20"/>
      <c r="T15" s="20"/>
      <c r="U15" s="21"/>
    </row>
    <row r="16" spans="2:21" x14ac:dyDescent="0.15">
      <c r="B16" s="8">
        <v>1257</v>
      </c>
      <c r="C16" s="1" t="s">
        <v>1</v>
      </c>
      <c r="D16" s="1" t="s">
        <v>13</v>
      </c>
      <c r="E16" s="20">
        <v>82.340400000000002</v>
      </c>
      <c r="F16" s="20">
        <v>7.84</v>
      </c>
      <c r="G16" s="20">
        <v>0.109</v>
      </c>
      <c r="H16" s="20">
        <v>15.48</v>
      </c>
      <c r="I16" s="20">
        <v>0.159</v>
      </c>
      <c r="J16" s="20">
        <v>15.15</v>
      </c>
      <c r="K16" s="20">
        <v>0.26800000000000002</v>
      </c>
      <c r="L16" s="20">
        <v>2.5323000000000002</v>
      </c>
      <c r="M16" s="20">
        <v>74.106399999999994</v>
      </c>
      <c r="O16" s="20">
        <v>0.11150221808774398</v>
      </c>
      <c r="P16" s="20">
        <v>0.59</v>
      </c>
      <c r="Q16" s="20">
        <v>0.11550221808774398</v>
      </c>
      <c r="R16" s="20">
        <v>0.59338000000000002</v>
      </c>
      <c r="S16" s="20">
        <v>7.6041621930825647</v>
      </c>
      <c r="T16" s="20">
        <v>80.554283320618538</v>
      </c>
      <c r="U16" s="21">
        <v>42.78</v>
      </c>
    </row>
    <row r="17" spans="2:21" x14ac:dyDescent="0.15">
      <c r="B17" s="8">
        <v>1289</v>
      </c>
      <c r="C17" s="1" t="s">
        <v>1</v>
      </c>
      <c r="D17" s="1" t="s">
        <v>13</v>
      </c>
      <c r="E17" s="20">
        <v>141.7045</v>
      </c>
      <c r="F17" s="20">
        <v>9.9</v>
      </c>
      <c r="G17" s="20">
        <v>7.8E-2</v>
      </c>
      <c r="H17" s="20">
        <v>24.94</v>
      </c>
      <c r="I17" s="20">
        <v>0.28000000000000003</v>
      </c>
      <c r="J17" s="20">
        <v>24.53</v>
      </c>
      <c r="K17" s="20">
        <v>0.35799999999999998</v>
      </c>
      <c r="L17" s="20">
        <v>5.6619999999999999</v>
      </c>
      <c r="M17" s="20">
        <v>127.5341</v>
      </c>
      <c r="O17" s="20">
        <v>0.17460793892341972</v>
      </c>
      <c r="P17" s="20">
        <v>0.74299999999999999</v>
      </c>
      <c r="Q17" s="20">
        <v>0.20060793892341972</v>
      </c>
      <c r="R17" s="20">
        <v>0.76497000000000004</v>
      </c>
      <c r="S17" s="20">
        <v>7.5346702367730014</v>
      </c>
      <c r="T17" s="20">
        <v>75.502525380024991</v>
      </c>
      <c r="U17" s="21">
        <v>70.739999999999995</v>
      </c>
    </row>
    <row r="18" spans="2:21" x14ac:dyDescent="0.15">
      <c r="B18" s="8">
        <v>1302</v>
      </c>
      <c r="C18" s="1" t="s">
        <v>1</v>
      </c>
      <c r="D18" s="1" t="s">
        <v>13</v>
      </c>
      <c r="E18" s="20">
        <v>125.8673</v>
      </c>
      <c r="F18" s="20">
        <v>15.08</v>
      </c>
      <c r="G18" s="20">
        <v>0.17100000000000001</v>
      </c>
      <c r="H18" s="20">
        <v>24.67</v>
      </c>
      <c r="I18" s="20">
        <v>0.189</v>
      </c>
      <c r="J18" s="20">
        <v>23.23</v>
      </c>
      <c r="K18" s="20">
        <v>0.36</v>
      </c>
      <c r="L18" s="20">
        <v>5.0484999999999998</v>
      </c>
      <c r="M18" s="20">
        <v>113.28060000000001</v>
      </c>
      <c r="O18" s="20">
        <v>0.12145192166974757</v>
      </c>
      <c r="P18" s="20">
        <v>0.65400000000000003</v>
      </c>
      <c r="Q18" s="20">
        <v>0.19745192166974757</v>
      </c>
      <c r="R18" s="20">
        <v>0.71821999999999997</v>
      </c>
      <c r="S18" s="20">
        <v>6.7995516173243526</v>
      </c>
      <c r="T18" s="20">
        <v>109.70526402994665</v>
      </c>
      <c r="U18" s="21">
        <v>61.11</v>
      </c>
    </row>
    <row r="19" spans="2:21" x14ac:dyDescent="0.15">
      <c r="B19" s="8">
        <v>1316</v>
      </c>
      <c r="C19" s="1" t="s">
        <v>1</v>
      </c>
      <c r="D19" s="1" t="s">
        <v>13</v>
      </c>
      <c r="E19" s="20">
        <v>117.34690000000001</v>
      </c>
      <c r="F19" s="20">
        <v>13.17</v>
      </c>
      <c r="G19" s="20">
        <v>0.125</v>
      </c>
      <c r="H19" s="20">
        <v>23</v>
      </c>
      <c r="I19" s="20">
        <v>0.22900000000000001</v>
      </c>
      <c r="J19" s="20">
        <v>21.91</v>
      </c>
      <c r="K19" s="20">
        <v>0.35399999999999998</v>
      </c>
      <c r="L19" s="20">
        <v>5.2843</v>
      </c>
      <c r="M19" s="20">
        <v>105.6122</v>
      </c>
      <c r="O19" s="20">
        <v>0.11739617282079537</v>
      </c>
      <c r="P19" s="20">
        <v>0.60899999999999999</v>
      </c>
      <c r="Q19" s="20">
        <v>0.13739617282079536</v>
      </c>
      <c r="R19" s="20">
        <v>0.62590000000000001</v>
      </c>
      <c r="S19" s="20">
        <v>9.1101538053701727</v>
      </c>
      <c r="T19" s="20">
        <v>119.99028547543908</v>
      </c>
      <c r="U19" s="21">
        <v>88.11</v>
      </c>
    </row>
    <row r="20" spans="2:21" x14ac:dyDescent="0.15">
      <c r="B20" s="8">
        <v>1399</v>
      </c>
      <c r="C20" s="1" t="s">
        <v>1</v>
      </c>
      <c r="D20" s="1" t="s">
        <v>13</v>
      </c>
      <c r="E20" s="20">
        <v>126.96</v>
      </c>
      <c r="F20" s="20">
        <v>10.050000000000001</v>
      </c>
      <c r="G20" s="20">
        <v>8.6999999999999994E-2</v>
      </c>
      <c r="H20" s="20">
        <v>21.16</v>
      </c>
      <c r="I20" s="20">
        <v>0.223</v>
      </c>
      <c r="J20" s="20">
        <v>20.84</v>
      </c>
      <c r="K20" s="20">
        <v>0.31</v>
      </c>
      <c r="L20" s="20">
        <v>4.2821999999999996</v>
      </c>
      <c r="M20" s="20">
        <v>114.264</v>
      </c>
      <c r="O20" s="20">
        <v>0.13356224396829605</v>
      </c>
      <c r="P20" s="20">
        <v>0.626</v>
      </c>
      <c r="Q20" s="20">
        <v>0.13756224396829606</v>
      </c>
      <c r="R20" s="20">
        <v>0.62938000000000005</v>
      </c>
      <c r="S20" s="20">
        <v>9.8445617120938458</v>
      </c>
      <c r="T20" s="20">
        <v>91.962282927832803</v>
      </c>
      <c r="U20" s="21">
        <v>73.81</v>
      </c>
    </row>
    <row r="21" spans="2:21" x14ac:dyDescent="0.15">
      <c r="B21" s="8">
        <v>1402</v>
      </c>
      <c r="C21" s="1" t="s">
        <v>1</v>
      </c>
      <c r="D21" s="1" t="s">
        <v>13</v>
      </c>
      <c r="E21" s="20">
        <v>116.73909999999999</v>
      </c>
      <c r="F21" s="20">
        <v>8.0500000000000007</v>
      </c>
      <c r="G21" s="20">
        <v>7.8E-2</v>
      </c>
      <c r="H21" s="20">
        <v>17.899999999999999</v>
      </c>
      <c r="I21" s="20">
        <v>0.29599999999999999</v>
      </c>
      <c r="J21" s="20">
        <v>17.760000000000002</v>
      </c>
      <c r="K21" s="20">
        <v>0.374</v>
      </c>
      <c r="L21" s="20">
        <v>4.6627000000000001</v>
      </c>
      <c r="M21" s="20">
        <v>105.0652</v>
      </c>
      <c r="O21" s="20">
        <v>0.11863972530905031</v>
      </c>
      <c r="P21" s="20">
        <v>0.59399999999999997</v>
      </c>
      <c r="Q21" s="20">
        <v>0.11863972530905031</v>
      </c>
      <c r="R21" s="20">
        <v>0.59399999999999997</v>
      </c>
      <c r="S21" s="20">
        <v>10.49578514635752</v>
      </c>
      <c r="T21" s="20">
        <v>80.608750358177588</v>
      </c>
      <c r="U21" s="21">
        <v>60.9</v>
      </c>
    </row>
    <row r="22" spans="2:21" x14ac:dyDescent="0.15">
      <c r="B22" s="8">
        <v>1404</v>
      </c>
      <c r="C22" s="1" t="s">
        <v>1</v>
      </c>
      <c r="D22" s="1" t="s">
        <v>13</v>
      </c>
      <c r="E22" s="20">
        <v>121.62</v>
      </c>
      <c r="F22" s="20">
        <v>11.27</v>
      </c>
      <c r="G22" s="20">
        <v>0.10100000000000001</v>
      </c>
      <c r="H22" s="20">
        <v>20.27</v>
      </c>
      <c r="I22" s="20">
        <v>0.53100000000000003</v>
      </c>
      <c r="J22" s="20">
        <v>13.92</v>
      </c>
      <c r="K22" s="20">
        <v>0.63200000000000001</v>
      </c>
      <c r="L22" s="20">
        <v>9.5332000000000008</v>
      </c>
      <c r="M22" s="20">
        <v>109.458</v>
      </c>
      <c r="O22" s="20">
        <v>0.16789434756007737</v>
      </c>
      <c r="P22" s="20">
        <v>0.67200000000000004</v>
      </c>
      <c r="Q22" s="20">
        <v>0.17189434756007738</v>
      </c>
      <c r="R22" s="20">
        <v>0.67538000000000009</v>
      </c>
      <c r="S22" s="20">
        <v>7.5469613655946324</v>
      </c>
      <c r="T22" s="20">
        <v>88.560592108356047</v>
      </c>
      <c r="U22" s="21">
        <v>42.98</v>
      </c>
    </row>
    <row r="23" spans="2:21" x14ac:dyDescent="0.15">
      <c r="B23" s="8">
        <v>1405</v>
      </c>
      <c r="C23" s="1" t="s">
        <v>1</v>
      </c>
      <c r="D23" s="1" t="s">
        <v>13</v>
      </c>
      <c r="E23" s="20">
        <v>119.73909999999999</v>
      </c>
      <c r="F23" s="20">
        <v>15.03</v>
      </c>
      <c r="G23" s="20">
        <v>0.13900000000000001</v>
      </c>
      <c r="H23" s="20">
        <v>18.36</v>
      </c>
      <c r="I23" s="20">
        <v>0.69099999999999995</v>
      </c>
      <c r="J23" s="20">
        <v>8.25</v>
      </c>
      <c r="K23" s="20">
        <v>0.83</v>
      </c>
      <c r="L23" s="20">
        <v>10.523099999999999</v>
      </c>
      <c r="M23" s="20">
        <v>107.76519999999999</v>
      </c>
      <c r="O23" s="20">
        <v>0.12372806460842983</v>
      </c>
      <c r="P23" s="20">
        <v>0.627</v>
      </c>
      <c r="Q23" s="20">
        <v>0.14172806460842982</v>
      </c>
      <c r="R23" s="20">
        <v>0.64220999999999995</v>
      </c>
      <c r="S23" s="20">
        <v>9.0117442173178386</v>
      </c>
      <c r="T23" s="20">
        <v>136.21037338889738</v>
      </c>
      <c r="U23" s="21">
        <v>49.36</v>
      </c>
    </row>
    <row r="24" spans="2:21" x14ac:dyDescent="0.15">
      <c r="B24" s="8">
        <v>1406</v>
      </c>
      <c r="C24" s="1" t="s">
        <v>1</v>
      </c>
      <c r="D24" s="1" t="s">
        <v>13</v>
      </c>
      <c r="E24" s="20">
        <v>108.0682</v>
      </c>
      <c r="F24" s="20">
        <v>6.04</v>
      </c>
      <c r="G24" s="20">
        <v>6.2E-2</v>
      </c>
      <c r="H24" s="20">
        <v>15.85</v>
      </c>
      <c r="I24" s="20">
        <v>0.26900000000000002</v>
      </c>
      <c r="J24" s="20">
        <v>15.45</v>
      </c>
      <c r="K24" s="20">
        <v>0.33100000000000002</v>
      </c>
      <c r="L24" s="20">
        <v>3.4432999999999998</v>
      </c>
      <c r="M24" s="20">
        <v>97.261399999999995</v>
      </c>
      <c r="O24" s="20">
        <v>8.5341607573617778E-2</v>
      </c>
      <c r="P24" s="20">
        <v>0.54500000000000004</v>
      </c>
      <c r="Q24" s="20">
        <v>9.9341607573617777E-2</v>
      </c>
      <c r="R24" s="20">
        <v>0.55683000000000005</v>
      </c>
      <c r="S24" s="20">
        <v>11.603672366711303</v>
      </c>
      <c r="T24" s="20">
        <v>67.710867221624909</v>
      </c>
      <c r="U24" s="21">
        <v>59.5</v>
      </c>
    </row>
    <row r="25" spans="2:21" x14ac:dyDescent="0.15">
      <c r="B25" s="8">
        <v>1407</v>
      </c>
      <c r="C25" s="1" t="s">
        <v>1</v>
      </c>
      <c r="D25" s="1" t="s">
        <v>13</v>
      </c>
      <c r="E25" s="20">
        <v>109.5714</v>
      </c>
      <c r="F25" s="20">
        <v>6.66</v>
      </c>
      <c r="G25" s="20">
        <v>6.7000000000000004E-2</v>
      </c>
      <c r="H25" s="20">
        <v>15.34</v>
      </c>
      <c r="I25" s="20">
        <v>0.29799999999999999</v>
      </c>
      <c r="J25" s="20">
        <v>15.34</v>
      </c>
      <c r="K25" s="20">
        <v>0.36499999999999999</v>
      </c>
      <c r="L25" s="20">
        <v>3.7778</v>
      </c>
      <c r="M25" s="20">
        <v>98.6143</v>
      </c>
      <c r="O25" s="20">
        <v>0.16224218797333054</v>
      </c>
      <c r="P25" s="20">
        <v>0.66200000000000003</v>
      </c>
      <c r="Q25" s="20">
        <v>0.18624218797333053</v>
      </c>
      <c r="R25" s="20">
        <v>0.68228</v>
      </c>
      <c r="S25" s="20">
        <v>6.2754932849444618</v>
      </c>
      <c r="T25" s="20">
        <v>48.796514360652694</v>
      </c>
      <c r="U25" s="21">
        <v>89.3</v>
      </c>
    </row>
    <row r="26" spans="2:21" x14ac:dyDescent="0.15">
      <c r="B26" s="8">
        <v>1400</v>
      </c>
      <c r="C26" s="1" t="s">
        <v>1</v>
      </c>
      <c r="D26" s="1" t="s">
        <v>13</v>
      </c>
      <c r="E26" s="20">
        <v>124.625</v>
      </c>
      <c r="F26" s="20">
        <v>10.84</v>
      </c>
      <c r="G26" s="20">
        <v>0.104</v>
      </c>
      <c r="H26" s="20">
        <v>19.940000000000001</v>
      </c>
      <c r="I26" s="20">
        <v>0.49</v>
      </c>
      <c r="J26" s="20">
        <v>13.92</v>
      </c>
      <c r="K26" s="20">
        <v>0.59399999999999997</v>
      </c>
      <c r="L26" s="20">
        <v>8.7631999999999994</v>
      </c>
      <c r="M26" s="20">
        <v>112.16249999999999</v>
      </c>
      <c r="O26" s="20">
        <v>0.11439470604119194</v>
      </c>
      <c r="P26" s="20">
        <v>0.61</v>
      </c>
      <c r="Q26" s="20">
        <v>0.19439000000000001</v>
      </c>
      <c r="R26" s="20">
        <v>0.59309999999999996</v>
      </c>
      <c r="S26" s="20">
        <v>6.8384862047087465</v>
      </c>
      <c r="T26" s="20">
        <v>66.147476722053597</v>
      </c>
      <c r="U26" s="21">
        <v>90.23</v>
      </c>
    </row>
    <row r="27" spans="2:21" x14ac:dyDescent="0.15">
      <c r="B27" s="22" t="s">
        <v>3</v>
      </c>
      <c r="E27" s="24">
        <f t="shared" ref="E27:M27" si="2">AVERAGE(E16:E26)</f>
        <v>117.68926363636365</v>
      </c>
      <c r="F27" s="24">
        <f t="shared" si="2"/>
        <v>10.357272727272727</v>
      </c>
      <c r="G27" s="24">
        <f t="shared" si="2"/>
        <v>0.10190909090909091</v>
      </c>
      <c r="H27" s="24">
        <f t="shared" si="2"/>
        <v>19.719090909090912</v>
      </c>
      <c r="I27" s="24">
        <f t="shared" si="2"/>
        <v>0.33227272727272728</v>
      </c>
      <c r="J27" s="24">
        <f t="shared" si="2"/>
        <v>17.299999999999997</v>
      </c>
      <c r="K27" s="24">
        <f t="shared" si="2"/>
        <v>0.43418181818181822</v>
      </c>
      <c r="L27" s="24">
        <f t="shared" si="2"/>
        <v>5.7738727272727273</v>
      </c>
      <c r="M27" s="24">
        <f t="shared" si="2"/>
        <v>105.92035454545453</v>
      </c>
      <c r="N27" s="23"/>
      <c r="O27" s="24">
        <f t="shared" ref="O27:U27" si="3">AVERAGE(O16:O26)</f>
        <v>0.13006919404870002</v>
      </c>
      <c r="P27" s="24">
        <f t="shared" si="3"/>
        <v>0.63018181818181818</v>
      </c>
      <c r="Q27" s="24">
        <f t="shared" si="3"/>
        <v>0.15461422077222803</v>
      </c>
      <c r="R27" s="24">
        <f t="shared" si="3"/>
        <v>0.64324090909090903</v>
      </c>
      <c r="S27" s="24">
        <f t="shared" si="3"/>
        <v>8.4241129227525846</v>
      </c>
      <c r="T27" s="24">
        <f t="shared" si="3"/>
        <v>87.795383208511282</v>
      </c>
      <c r="U27" s="25">
        <f t="shared" si="3"/>
        <v>66.256363636363631</v>
      </c>
    </row>
    <row r="28" spans="2:21" x14ac:dyDescent="0.15">
      <c r="B28" s="8" t="s">
        <v>2</v>
      </c>
      <c r="E28" s="20">
        <f t="shared" ref="E28:M28" si="4">STDEV(E16:E26)</f>
        <v>14.853760887955016</v>
      </c>
      <c r="F28" s="20">
        <f t="shared" si="4"/>
        <v>3.1207117486531533</v>
      </c>
      <c r="G28" s="20">
        <f t="shared" si="4"/>
        <v>3.3037719489863573E-2</v>
      </c>
      <c r="H28" s="20">
        <f t="shared" si="4"/>
        <v>3.4962078157496617</v>
      </c>
      <c r="I28" s="20">
        <f t="shared" si="4"/>
        <v>0.16596330372048565</v>
      </c>
      <c r="J28" s="20">
        <f t="shared" si="4"/>
        <v>4.8792519918528532</v>
      </c>
      <c r="K28" s="20">
        <f t="shared" si="4"/>
        <v>0.17354354968238833</v>
      </c>
      <c r="L28" s="20">
        <f t="shared" si="4"/>
        <v>2.6416964814644808</v>
      </c>
      <c r="M28" s="20">
        <f t="shared" si="4"/>
        <v>13.36838163117482</v>
      </c>
      <c r="O28" s="20">
        <f t="shared" ref="O28:U28" si="5">STDEV(O16:O26)</f>
        <v>2.7310125704677491E-2</v>
      </c>
      <c r="P28" s="20">
        <f t="shared" si="5"/>
        <v>5.2076517129735524E-2</v>
      </c>
      <c r="Q28" s="20">
        <f t="shared" si="5"/>
        <v>3.6693042103773887E-2</v>
      </c>
      <c r="R28" s="20">
        <f t="shared" si="5"/>
        <v>6.195355961598098E-2</v>
      </c>
      <c r="S28" s="20">
        <f t="shared" si="5"/>
        <v>1.7099082335270834</v>
      </c>
      <c r="T28" s="20">
        <f t="shared" si="5"/>
        <v>25.547292349042451</v>
      </c>
      <c r="U28" s="21">
        <f t="shared" si="5"/>
        <v>17.719272712347585</v>
      </c>
    </row>
    <row r="29" spans="2:21" x14ac:dyDescent="0.15">
      <c r="B29" s="8"/>
      <c r="E29" s="20"/>
      <c r="F29" s="20"/>
      <c r="G29" s="20"/>
      <c r="H29" s="20"/>
      <c r="I29" s="20"/>
      <c r="J29" s="20"/>
      <c r="K29" s="20"/>
      <c r="L29" s="20"/>
      <c r="M29" s="20"/>
      <c r="U29" s="9"/>
    </row>
    <row r="30" spans="2:21" x14ac:dyDescent="0.15">
      <c r="B30" s="8">
        <v>1368</v>
      </c>
      <c r="C30" s="1" t="s">
        <v>1</v>
      </c>
      <c r="D30" s="1" t="s">
        <v>0</v>
      </c>
      <c r="E30" s="20">
        <v>141.05770000000001</v>
      </c>
      <c r="F30" s="20">
        <v>9.2899999999999991</v>
      </c>
      <c r="G30" s="20">
        <v>7.3999999999999996E-2</v>
      </c>
      <c r="H30" s="20">
        <v>24.45</v>
      </c>
      <c r="I30" s="20">
        <v>0.60199999999999998</v>
      </c>
      <c r="J30" s="20">
        <v>17.989999999999998</v>
      </c>
      <c r="K30" s="20">
        <v>0.67600000000000005</v>
      </c>
      <c r="L30" s="20">
        <v>12.570399999999999</v>
      </c>
      <c r="M30" s="20">
        <v>126.95189999999999</v>
      </c>
      <c r="O30" s="20">
        <v>0.1731802156913565</v>
      </c>
      <c r="P30" s="20">
        <v>0.66400000000000003</v>
      </c>
      <c r="Q30" s="20">
        <v>0.16518021569135652</v>
      </c>
      <c r="R30" s="20">
        <v>0.65724000000000005</v>
      </c>
      <c r="S30" s="20">
        <v>9.1089326912980884</v>
      </c>
      <c r="T30" s="20">
        <v>73.928461401319012</v>
      </c>
      <c r="U30" s="21">
        <v>74.66</v>
      </c>
    </row>
    <row r="31" spans="2:21" x14ac:dyDescent="0.15">
      <c r="B31" s="8">
        <v>1357</v>
      </c>
      <c r="C31" s="1" t="s">
        <v>1</v>
      </c>
      <c r="D31" s="1" t="s">
        <v>0</v>
      </c>
      <c r="E31" s="20">
        <v>133.80000000000001</v>
      </c>
      <c r="F31" s="20">
        <v>11.8</v>
      </c>
      <c r="G31" s="20">
        <v>0.105</v>
      </c>
      <c r="H31" s="20">
        <v>26.76</v>
      </c>
      <c r="I31" s="20">
        <v>0.42599999999999999</v>
      </c>
      <c r="J31" s="20">
        <v>26.76</v>
      </c>
      <c r="K31" s="20">
        <v>0.53100000000000003</v>
      </c>
      <c r="L31" s="20">
        <v>9.4276999999999997</v>
      </c>
      <c r="M31" s="20">
        <v>120.42</v>
      </c>
      <c r="O31" s="20">
        <v>0.1232065168755261</v>
      </c>
      <c r="P31" s="20">
        <v>0.623</v>
      </c>
      <c r="Q31" s="20">
        <v>0.16520651687552609</v>
      </c>
      <c r="R31" s="20">
        <v>0.65849000000000002</v>
      </c>
      <c r="S31" s="20">
        <v>8.6388843914390829</v>
      </c>
      <c r="T31" s="20">
        <v>94.066289235483367</v>
      </c>
      <c r="U31" s="21">
        <v>91.49</v>
      </c>
    </row>
    <row r="32" spans="2:21" x14ac:dyDescent="0.15">
      <c r="B32" s="8">
        <v>1359</v>
      </c>
      <c r="C32" s="1" t="s">
        <v>1</v>
      </c>
      <c r="D32" s="1" t="s">
        <v>0</v>
      </c>
      <c r="E32" s="20">
        <v>121.0784</v>
      </c>
      <c r="F32" s="20">
        <v>11.87</v>
      </c>
      <c r="G32" s="20">
        <v>0.11600000000000001</v>
      </c>
      <c r="H32" s="20">
        <v>24.7</v>
      </c>
      <c r="I32" s="20">
        <v>0.46</v>
      </c>
      <c r="J32" s="20">
        <v>23.34</v>
      </c>
      <c r="K32" s="20">
        <v>0.57599999999999996</v>
      </c>
      <c r="L32" s="20">
        <v>10.1249</v>
      </c>
      <c r="M32" s="20">
        <v>108.9706</v>
      </c>
      <c r="O32" s="20">
        <v>0.12527443256027471</v>
      </c>
      <c r="P32" s="20">
        <v>0.63700000000000001</v>
      </c>
      <c r="Q32" s="20">
        <v>0.1772744325602747</v>
      </c>
      <c r="R32" s="20">
        <v>0.68093999999999999</v>
      </c>
      <c r="S32" s="20">
        <v>7.2853310806351743</v>
      </c>
      <c r="T32" s="20">
        <v>91.189210798932308</v>
      </c>
      <c r="U32" s="21">
        <v>70.34</v>
      </c>
    </row>
    <row r="33" spans="2:21" x14ac:dyDescent="0.15">
      <c r="B33" s="8">
        <v>1361</v>
      </c>
      <c r="C33" s="1" t="s">
        <v>1</v>
      </c>
      <c r="D33" s="1" t="s">
        <v>0</v>
      </c>
      <c r="E33" s="20">
        <v>113.5211</v>
      </c>
      <c r="F33" s="20">
        <v>10.19</v>
      </c>
      <c r="G33" s="20">
        <v>9.9000000000000005E-2</v>
      </c>
      <c r="H33" s="20">
        <v>32.24</v>
      </c>
      <c r="I33" s="20">
        <v>0.505</v>
      </c>
      <c r="J33" s="20">
        <v>26.36</v>
      </c>
      <c r="K33" s="20">
        <v>0.60399999999999998</v>
      </c>
      <c r="L33" s="20">
        <v>12.949299999999999</v>
      </c>
      <c r="M33" s="20">
        <v>102.169</v>
      </c>
      <c r="O33" s="20">
        <v>0.19829510418129206</v>
      </c>
      <c r="P33" s="20">
        <v>0.72499999999999998</v>
      </c>
      <c r="Q33" s="20">
        <v>0.22629510418129206</v>
      </c>
      <c r="R33" s="20">
        <v>0.74865999999999999</v>
      </c>
      <c r="S33" s="20">
        <v>5.3509409216526853</v>
      </c>
      <c r="T33" s="20">
        <v>67.423866084953332</v>
      </c>
      <c r="U33" s="21">
        <v>91.49</v>
      </c>
    </row>
    <row r="34" spans="2:21" x14ac:dyDescent="0.15">
      <c r="B34" s="8">
        <v>1362</v>
      </c>
      <c r="C34" s="1" t="s">
        <v>1</v>
      </c>
      <c r="D34" s="1" t="s">
        <v>0</v>
      </c>
      <c r="E34" s="20">
        <v>133.86359999999999</v>
      </c>
      <c r="F34" s="20">
        <v>10.5</v>
      </c>
      <c r="G34" s="20">
        <v>9.5000000000000001E-2</v>
      </c>
      <c r="H34" s="20">
        <v>23.56</v>
      </c>
      <c r="I34" s="20">
        <v>0.25700000000000001</v>
      </c>
      <c r="J34" s="20">
        <v>22.56</v>
      </c>
      <c r="K34" s="20">
        <v>0.35199999999999998</v>
      </c>
      <c r="L34" s="20">
        <v>5.2367999999999997</v>
      </c>
      <c r="M34" s="20">
        <v>120.4773</v>
      </c>
      <c r="O34" s="20">
        <v>0.20192954772817584</v>
      </c>
      <c r="P34" s="20">
        <v>0.72399999999999998</v>
      </c>
      <c r="Q34" s="20">
        <v>0.23192954772817584</v>
      </c>
      <c r="R34" s="20">
        <v>0.74934999999999996</v>
      </c>
      <c r="S34" s="20">
        <v>6.1565178477107629</v>
      </c>
      <c r="T34" s="20">
        <v>67.849698988949811</v>
      </c>
      <c r="U34" s="21">
        <v>36.659999999999997</v>
      </c>
    </row>
    <row r="35" spans="2:21" x14ac:dyDescent="0.15">
      <c r="B35" s="8">
        <v>1365</v>
      </c>
      <c r="C35" s="1" t="s">
        <v>1</v>
      </c>
      <c r="D35" s="1" t="s">
        <v>0</v>
      </c>
      <c r="E35" s="20">
        <v>67.540999999999997</v>
      </c>
      <c r="F35" s="20">
        <v>7.14</v>
      </c>
      <c r="G35" s="20">
        <v>0.121</v>
      </c>
      <c r="H35" s="20">
        <v>16.48</v>
      </c>
      <c r="I35" s="20">
        <v>0.878</v>
      </c>
      <c r="J35" s="20">
        <v>7.75</v>
      </c>
      <c r="K35" s="20">
        <v>0.999</v>
      </c>
      <c r="L35" s="20">
        <v>10.6896</v>
      </c>
      <c r="M35" s="20">
        <v>60.786900000000003</v>
      </c>
      <c r="O35" s="20">
        <v>0.13910754271682699</v>
      </c>
      <c r="P35" s="20">
        <v>0.627</v>
      </c>
      <c r="Q35" s="20">
        <v>0.13510754271682698</v>
      </c>
      <c r="R35" s="20">
        <v>0.62361999999999995</v>
      </c>
      <c r="S35" s="20">
        <v>5.3323250415656203</v>
      </c>
      <c r="T35" s="20">
        <v>65.912630937746215</v>
      </c>
      <c r="U35" s="21">
        <v>36.57</v>
      </c>
    </row>
    <row r="36" spans="2:21" x14ac:dyDescent="0.15">
      <c r="B36" s="8">
        <v>1366</v>
      </c>
      <c r="C36" s="1" t="s">
        <v>1</v>
      </c>
      <c r="D36" s="1" t="s">
        <v>0</v>
      </c>
      <c r="E36" s="20">
        <v>123.5556</v>
      </c>
      <c r="F36" s="20">
        <v>8.82</v>
      </c>
      <c r="G36" s="20">
        <v>7.8E-2</v>
      </c>
      <c r="H36" s="20">
        <v>22.24</v>
      </c>
      <c r="I36" s="20">
        <v>0.53200000000000003</v>
      </c>
      <c r="J36" s="20">
        <v>14.77</v>
      </c>
      <c r="K36" s="20">
        <v>0.61</v>
      </c>
      <c r="L36" s="20">
        <v>9.4280000000000008</v>
      </c>
      <c r="M36" s="20">
        <v>111.2</v>
      </c>
      <c r="O36" s="20">
        <v>0.24500793598025369</v>
      </c>
      <c r="P36" s="20">
        <v>0.78200000000000003</v>
      </c>
      <c r="Q36" s="20">
        <v>0.2490079359802537</v>
      </c>
      <c r="R36" s="20">
        <v>0.78538000000000008</v>
      </c>
      <c r="S36" s="20">
        <v>5.2927084223713718</v>
      </c>
      <c r="T36" s="20">
        <v>55.637195439018583</v>
      </c>
      <c r="U36" s="21">
        <v>25.94</v>
      </c>
    </row>
    <row r="37" spans="2:21" x14ac:dyDescent="0.15">
      <c r="B37" s="8">
        <v>1370</v>
      </c>
      <c r="C37" s="1" t="s">
        <v>1</v>
      </c>
      <c r="D37" s="1" t="s">
        <v>0</v>
      </c>
      <c r="E37" s="20">
        <v>111.8125</v>
      </c>
      <c r="F37" s="20">
        <v>6.69</v>
      </c>
      <c r="G37" s="20">
        <v>6.8000000000000005E-2</v>
      </c>
      <c r="H37" s="20">
        <v>17.89</v>
      </c>
      <c r="I37" s="20">
        <v>1.7290000000000001</v>
      </c>
      <c r="J37" s="20">
        <v>3.38</v>
      </c>
      <c r="K37" s="20">
        <v>1.7969999999999999</v>
      </c>
      <c r="L37" s="20">
        <v>18.0519</v>
      </c>
      <c r="M37" s="20">
        <v>100.6313</v>
      </c>
      <c r="O37" s="20">
        <v>0.18007036660386583</v>
      </c>
      <c r="P37" s="20">
        <v>0.61699999999999999</v>
      </c>
      <c r="Q37" s="20">
        <v>0.18407036660386583</v>
      </c>
      <c r="R37" s="20">
        <v>0.62038000000000004</v>
      </c>
      <c r="S37" s="20">
        <v>6.4794061568496844</v>
      </c>
      <c r="T37" s="20">
        <v>45.095169598177307</v>
      </c>
      <c r="U37" s="21">
        <v>8.25</v>
      </c>
    </row>
    <row r="38" spans="2:21" x14ac:dyDescent="0.15">
      <c r="B38" s="8">
        <v>1148</v>
      </c>
      <c r="C38" s="1" t="s">
        <v>1</v>
      </c>
      <c r="D38" s="1" t="s">
        <v>0</v>
      </c>
      <c r="E38" s="20">
        <v>111.9</v>
      </c>
      <c r="F38" s="20">
        <v>7.17</v>
      </c>
      <c r="G38" s="20">
        <v>6.8000000000000005E-2</v>
      </c>
      <c r="H38" s="20">
        <v>22.38</v>
      </c>
      <c r="I38" s="20">
        <v>0.97599999999999998</v>
      </c>
      <c r="J38" s="20">
        <v>6.41</v>
      </c>
      <c r="K38" s="20">
        <v>1.044</v>
      </c>
      <c r="L38" s="20">
        <v>13.082000000000001</v>
      </c>
      <c r="M38" s="20">
        <v>100.71</v>
      </c>
      <c r="O38" s="20">
        <v>0.15832337553412223</v>
      </c>
      <c r="P38" s="20">
        <v>0.64900000000000002</v>
      </c>
      <c r="Q38" s="20">
        <v>0.16032337553412224</v>
      </c>
      <c r="R38" s="20">
        <v>0.65068999999999999</v>
      </c>
      <c r="S38" s="20">
        <v>7.4449530271146376</v>
      </c>
      <c r="T38" s="20">
        <v>58.200462464776827</v>
      </c>
      <c r="U38" s="21">
        <v>63.07</v>
      </c>
    </row>
    <row r="39" spans="2:21" x14ac:dyDescent="0.15">
      <c r="B39" s="8">
        <v>1144</v>
      </c>
      <c r="C39" s="1" t="s">
        <v>1</v>
      </c>
      <c r="D39" s="1" t="s">
        <v>0</v>
      </c>
      <c r="E39" s="20">
        <v>139.5652</v>
      </c>
      <c r="F39" s="20">
        <v>8.51</v>
      </c>
      <c r="G39" s="20">
        <v>6.8000000000000005E-2</v>
      </c>
      <c r="H39" s="20">
        <v>21.4</v>
      </c>
      <c r="I39" s="20">
        <v>0.65700000000000003</v>
      </c>
      <c r="J39" s="20">
        <v>14.05</v>
      </c>
      <c r="K39" s="20">
        <v>0.72499999999999998</v>
      </c>
      <c r="L39" s="20">
        <v>11.3337</v>
      </c>
      <c r="M39" s="20">
        <v>125.6087</v>
      </c>
      <c r="O39" s="20">
        <v>0.24090731601632853</v>
      </c>
      <c r="P39" s="20">
        <v>0.79</v>
      </c>
      <c r="Q39" s="20">
        <v>0.23490731601632853</v>
      </c>
      <c r="R39" s="20">
        <v>0.78493000000000002</v>
      </c>
      <c r="S39" s="20">
        <v>6.3373737860220016</v>
      </c>
      <c r="T39" s="20">
        <v>56.871402843287235</v>
      </c>
      <c r="U39" s="21">
        <v>28.38</v>
      </c>
    </row>
    <row r="40" spans="2:21" x14ac:dyDescent="0.15">
      <c r="B40" s="22" t="s">
        <v>3</v>
      </c>
      <c r="E40" s="24">
        <f t="shared" ref="E40:M40" si="6">AVERAGE(E30:E39)</f>
        <v>119.76951</v>
      </c>
      <c r="F40" s="24">
        <f t="shared" si="6"/>
        <v>9.1980000000000004</v>
      </c>
      <c r="G40" s="24">
        <f t="shared" si="6"/>
        <v>8.9200000000000015E-2</v>
      </c>
      <c r="H40" s="24">
        <f t="shared" si="6"/>
        <v>23.21</v>
      </c>
      <c r="I40" s="24">
        <f t="shared" si="6"/>
        <v>0.70220000000000005</v>
      </c>
      <c r="J40" s="24">
        <f t="shared" si="6"/>
        <v>16.337</v>
      </c>
      <c r="K40" s="24">
        <f t="shared" si="6"/>
        <v>0.79139999999999999</v>
      </c>
      <c r="L40" s="24">
        <f t="shared" si="6"/>
        <v>11.289430000000001</v>
      </c>
      <c r="M40" s="24">
        <f t="shared" si="6"/>
        <v>107.79257</v>
      </c>
      <c r="N40" s="23"/>
      <c r="O40" s="24">
        <f t="shared" ref="O40:U40" si="7">AVERAGE(O30:O39)</f>
        <v>0.17853023538880225</v>
      </c>
      <c r="P40" s="24">
        <f t="shared" si="7"/>
        <v>0.68379999999999996</v>
      </c>
      <c r="Q40" s="24">
        <f t="shared" si="7"/>
        <v>0.19293023538880227</v>
      </c>
      <c r="R40" s="24">
        <f t="shared" si="7"/>
        <v>0.69596799999999992</v>
      </c>
      <c r="S40" s="24">
        <f t="shared" si="7"/>
        <v>6.7427373366659111</v>
      </c>
      <c r="T40" s="24">
        <f t="shared" si="7"/>
        <v>67.617438779264404</v>
      </c>
      <c r="U40" s="25">
        <f t="shared" si="7"/>
        <v>52.685000000000002</v>
      </c>
    </row>
    <row r="41" spans="2:21" ht="15" thickBot="1" x14ac:dyDescent="0.2">
      <c r="B41" s="14" t="s">
        <v>2</v>
      </c>
      <c r="C41" s="15"/>
      <c r="D41" s="15"/>
      <c r="E41" s="26">
        <f t="shared" ref="E41:M41" si="8">STDEV(E30:E39)</f>
        <v>21.470147619605907</v>
      </c>
      <c r="F41" s="26">
        <f t="shared" si="8"/>
        <v>1.8812572628135895</v>
      </c>
      <c r="G41" s="26">
        <f t="shared" si="8"/>
        <v>2.0584784024451942E-2</v>
      </c>
      <c r="H41" s="26">
        <f t="shared" si="8"/>
        <v>4.4287545277049034</v>
      </c>
      <c r="I41" s="26">
        <f t="shared" si="8"/>
        <v>0.4181014762524099</v>
      </c>
      <c r="J41" s="26">
        <f t="shared" si="8"/>
        <v>8.4816875286309212</v>
      </c>
      <c r="K41" s="26">
        <f t="shared" si="8"/>
        <v>0.40976475636095822</v>
      </c>
      <c r="L41" s="26">
        <f t="shared" si="8"/>
        <v>3.3103127814788422</v>
      </c>
      <c r="M41" s="26">
        <f t="shared" si="8"/>
        <v>19.323133082744175</v>
      </c>
      <c r="N41" s="15"/>
      <c r="O41" s="26">
        <f t="shared" ref="O41:U41" si="9">STDEV(O30:O39)</f>
        <v>4.363830845400879E-2</v>
      </c>
      <c r="P41" s="26">
        <f t="shared" si="9"/>
        <v>6.6176195787374256E-2</v>
      </c>
      <c r="Q41" s="26">
        <f t="shared" si="9"/>
        <v>3.9171822823786E-2</v>
      </c>
      <c r="R41" s="26">
        <f t="shared" si="9"/>
        <v>6.4689861269839749E-2</v>
      </c>
      <c r="S41" s="26">
        <f t="shared" si="9"/>
        <v>1.3576134746722011</v>
      </c>
      <c r="T41" s="26">
        <f t="shared" si="9"/>
        <v>15.466567847780537</v>
      </c>
      <c r="U41" s="27">
        <f t="shared" si="9"/>
        <v>29.270947010455416</v>
      </c>
    </row>
    <row r="42" spans="2:21" x14ac:dyDescent="0.15"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</row>
  </sheetData>
  <mergeCells count="1">
    <mergeCell ref="B2:U2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4AF0A-641B-364F-BD9B-997622DAD2C9}">
  <dimension ref="B1:U77"/>
  <sheetViews>
    <sheetView topLeftCell="K59" workbookViewId="0">
      <selection activeCell="U37" sqref="U37"/>
    </sheetView>
  </sheetViews>
  <sheetFormatPr baseColWidth="10" defaultRowHeight="16" x14ac:dyDescent="0.2"/>
  <cols>
    <col min="21" max="21" width="15.5" customWidth="1"/>
  </cols>
  <sheetData>
    <row r="1" spans="2:21" ht="17" thickBot="1" x14ac:dyDescent="0.25"/>
    <row r="2" spans="2:21" ht="17" thickBot="1" x14ac:dyDescent="0.25">
      <c r="B2" s="465" t="s">
        <v>62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7"/>
    </row>
    <row r="3" spans="2:21" x14ac:dyDescent="0.2">
      <c r="B3" s="299" t="s">
        <v>51</v>
      </c>
      <c r="C3" s="468" t="s">
        <v>50</v>
      </c>
      <c r="D3" s="468" t="s">
        <v>49</v>
      </c>
      <c r="E3" s="468" t="s">
        <v>48</v>
      </c>
      <c r="F3" s="468" t="s">
        <v>47</v>
      </c>
      <c r="G3" s="468" t="s">
        <v>46</v>
      </c>
      <c r="H3" s="468" t="s">
        <v>45</v>
      </c>
      <c r="I3" s="468" t="s">
        <v>44</v>
      </c>
      <c r="J3" s="468" t="s">
        <v>43</v>
      </c>
      <c r="K3" s="468" t="s">
        <v>42</v>
      </c>
      <c r="L3" s="468" t="s">
        <v>41</v>
      </c>
      <c r="M3" s="468" t="s">
        <v>40</v>
      </c>
      <c r="N3" s="468" t="s">
        <v>39</v>
      </c>
      <c r="O3" s="468" t="s">
        <v>38</v>
      </c>
      <c r="P3" s="468" t="s">
        <v>37</v>
      </c>
      <c r="Q3" s="468" t="s">
        <v>36</v>
      </c>
      <c r="R3" s="468" t="s">
        <v>35</v>
      </c>
      <c r="S3" s="468" t="s">
        <v>34</v>
      </c>
      <c r="T3" s="468" t="s">
        <v>33</v>
      </c>
      <c r="U3" s="469" t="s">
        <v>32</v>
      </c>
    </row>
    <row r="4" spans="2:21" x14ac:dyDescent="0.2">
      <c r="B4" s="83">
        <v>3802</v>
      </c>
      <c r="C4" t="s">
        <v>1</v>
      </c>
      <c r="D4" t="s">
        <v>23</v>
      </c>
      <c r="E4">
        <v>102.9706</v>
      </c>
      <c r="F4">
        <v>22.65</v>
      </c>
      <c r="G4">
        <v>0.246</v>
      </c>
      <c r="H4">
        <v>23.34</v>
      </c>
      <c r="I4">
        <v>0.104</v>
      </c>
      <c r="J4">
        <v>22</v>
      </c>
      <c r="K4">
        <v>0.35</v>
      </c>
      <c r="L4">
        <v>5.4665999999999997</v>
      </c>
      <c r="M4">
        <v>92.673500000000004</v>
      </c>
      <c r="N4">
        <v>15.55</v>
      </c>
      <c r="O4" s="197">
        <v>0.20996838741456739</v>
      </c>
      <c r="P4" s="197">
        <v>0.68300000000000005</v>
      </c>
      <c r="Q4" s="197">
        <v>0.20996838741456739</v>
      </c>
      <c r="R4" s="197">
        <v>0.68300000000000005</v>
      </c>
      <c r="S4" s="197">
        <v>5.2310401589075788</v>
      </c>
      <c r="T4" s="197">
        <v>110.51627954918544</v>
      </c>
      <c r="U4" s="196">
        <v>113.88300064803481</v>
      </c>
    </row>
    <row r="5" spans="2:21" x14ac:dyDescent="0.2">
      <c r="B5" s="83">
        <v>3803</v>
      </c>
      <c r="C5" t="s">
        <v>1</v>
      </c>
      <c r="D5" t="s">
        <v>23</v>
      </c>
      <c r="E5">
        <v>132.28569999999999</v>
      </c>
      <c r="F5">
        <v>32.558139534883722</v>
      </c>
      <c r="G5">
        <v>5.8000000000000003E-2</v>
      </c>
      <c r="H5">
        <v>18.52</v>
      </c>
      <c r="I5">
        <v>0.624</v>
      </c>
      <c r="J5">
        <v>13.15</v>
      </c>
      <c r="K5">
        <v>0.68200000000000005</v>
      </c>
      <c r="L5">
        <v>9.8108000000000004</v>
      </c>
      <c r="M5">
        <v>119.05710000000001</v>
      </c>
      <c r="N5">
        <v>15.83</v>
      </c>
      <c r="O5" s="197">
        <v>0.14375024534410794</v>
      </c>
      <c r="P5" s="197">
        <v>0.61499999999999999</v>
      </c>
      <c r="Q5" s="197">
        <v>0.14375024534410794</v>
      </c>
      <c r="R5" s="197">
        <v>0.61499999999999999</v>
      </c>
      <c r="S5" s="197">
        <v>9.8159656234945203</v>
      </c>
      <c r="T5" s="197">
        <v>208.93796493378511</v>
      </c>
      <c r="U5" s="196">
        <v>118.84988411047796</v>
      </c>
    </row>
    <row r="6" spans="2:21" x14ac:dyDescent="0.2">
      <c r="B6" s="83">
        <v>3813</v>
      </c>
      <c r="C6" t="s">
        <v>1</v>
      </c>
      <c r="D6" t="s">
        <v>23</v>
      </c>
      <c r="E6">
        <v>127.81930232558139</v>
      </c>
      <c r="F6">
        <v>29.2790697674419</v>
      </c>
      <c r="G6">
        <v>0.11954000000000001</v>
      </c>
      <c r="H6">
        <v>19.420000000000002</v>
      </c>
      <c r="I6">
        <v>0.42199999999999999</v>
      </c>
      <c r="J6">
        <v>12.38</v>
      </c>
      <c r="K6">
        <v>0.30099999999999999</v>
      </c>
      <c r="L6">
        <v>3.8684089999999998</v>
      </c>
      <c r="M6">
        <v>115.03720930232558</v>
      </c>
      <c r="N6">
        <v>16</v>
      </c>
      <c r="O6" s="197">
        <v>0.18209908821299353</v>
      </c>
      <c r="P6" s="197">
        <v>0.66600000000000004</v>
      </c>
      <c r="Q6" s="197">
        <v>0.18209908821299353</v>
      </c>
      <c r="R6" s="197">
        <v>0.66600000000000004</v>
      </c>
      <c r="S6" s="197">
        <v>7.487164844439806</v>
      </c>
      <c r="T6" s="197">
        <v>105.76544279643544</v>
      </c>
      <c r="U6" s="196">
        <v>106.53858945909697</v>
      </c>
    </row>
    <row r="7" spans="2:21" x14ac:dyDescent="0.2">
      <c r="B7" s="83">
        <v>3815</v>
      </c>
      <c r="C7" t="s">
        <v>1</v>
      </c>
      <c r="D7" t="s">
        <v>23</v>
      </c>
      <c r="E7">
        <v>115.89139534883699</v>
      </c>
      <c r="F7">
        <v>16.744186046511999</v>
      </c>
      <c r="G7">
        <v>7.9119999999999996E-2</v>
      </c>
      <c r="H7">
        <v>17.940000000000001</v>
      </c>
      <c r="I7">
        <v>0.48299999999999998</v>
      </c>
      <c r="J7">
        <v>17.77</v>
      </c>
      <c r="K7">
        <v>0.28681000000000001</v>
      </c>
      <c r="L7">
        <v>3.3292319999999997</v>
      </c>
      <c r="M7">
        <v>104.30232558139535</v>
      </c>
      <c r="N7">
        <v>16</v>
      </c>
      <c r="O7" s="197">
        <v>0.14237543357691101</v>
      </c>
      <c r="P7" s="197">
        <v>0.61250000000000004</v>
      </c>
      <c r="Q7" s="197">
        <v>0.14237543357691101</v>
      </c>
      <c r="R7" s="197">
        <v>0.61250000000000004</v>
      </c>
      <c r="S7" s="197">
        <v>8.682501276128864</v>
      </c>
      <c r="T7" s="197">
        <v>101.14716936221954</v>
      </c>
      <c r="U7" s="196">
        <v>115.76698722463415</v>
      </c>
    </row>
    <row r="8" spans="2:21" x14ac:dyDescent="0.2">
      <c r="B8" s="83">
        <v>3968</v>
      </c>
      <c r="C8" t="s">
        <v>1</v>
      </c>
      <c r="D8" t="s">
        <v>23</v>
      </c>
      <c r="E8">
        <v>115.39302325581396</v>
      </c>
      <c r="F8">
        <v>20.860465116279073</v>
      </c>
      <c r="G8">
        <v>5.8480000000000004E-2</v>
      </c>
      <c r="H8">
        <v>20.84</v>
      </c>
      <c r="I8">
        <v>0.65600000000000003</v>
      </c>
      <c r="J8">
        <v>16.3</v>
      </c>
      <c r="K8">
        <v>0.34056000000000003</v>
      </c>
      <c r="L8">
        <v>4.4882970000000002</v>
      </c>
      <c r="M8">
        <v>103.85372093023256</v>
      </c>
      <c r="N8">
        <v>16.2</v>
      </c>
      <c r="O8" s="197">
        <v>0.18488730925611302</v>
      </c>
      <c r="P8" s="197">
        <v>0.66300000000000003</v>
      </c>
      <c r="Q8" s="197">
        <v>0.18488730925611302</v>
      </c>
      <c r="R8" s="197">
        <v>0.66300000000000003</v>
      </c>
      <c r="S8" s="197">
        <v>6.6573466815055928</v>
      </c>
      <c r="T8" s="197">
        <v>112.20744485713594</v>
      </c>
      <c r="U8" s="196">
        <v>112.09736397477886</v>
      </c>
    </row>
    <row r="9" spans="2:21" x14ac:dyDescent="0.2">
      <c r="B9" s="83">
        <v>3969</v>
      </c>
      <c r="C9" t="s">
        <v>1</v>
      </c>
      <c r="D9" t="s">
        <v>23</v>
      </c>
      <c r="E9">
        <v>108.38186046511628</v>
      </c>
      <c r="F9">
        <v>18.4651162790698</v>
      </c>
      <c r="G9">
        <v>8.9869999999999992E-2</v>
      </c>
      <c r="H9">
        <v>22.37</v>
      </c>
      <c r="I9">
        <v>0.36099999999999999</v>
      </c>
      <c r="J9">
        <v>22.02</v>
      </c>
      <c r="K9">
        <v>0.24509999999999998</v>
      </c>
      <c r="L9">
        <v>2.998605</v>
      </c>
      <c r="M9">
        <v>97.543720930232567</v>
      </c>
      <c r="N9">
        <v>15.07</v>
      </c>
      <c r="O9" s="197">
        <v>0.17524241177906993</v>
      </c>
      <c r="P9" s="197">
        <v>0.66249999999999998</v>
      </c>
      <c r="Q9" s="197">
        <v>0.17524241177906993</v>
      </c>
      <c r="R9" s="197">
        <v>0.66249999999999998</v>
      </c>
      <c r="S9" s="197">
        <v>6.5969942239327777</v>
      </c>
      <c r="T9" s="197">
        <v>87.698286883318914</v>
      </c>
      <c r="U9" s="196">
        <v>126.85392351268165</v>
      </c>
    </row>
    <row r="10" spans="2:21" x14ac:dyDescent="0.2">
      <c r="B10" s="83">
        <v>3970</v>
      </c>
      <c r="C10" t="s">
        <v>1</v>
      </c>
      <c r="D10" t="s">
        <v>23</v>
      </c>
      <c r="E10">
        <v>125.70372093023255</v>
      </c>
      <c r="F10">
        <v>23.720930232558139</v>
      </c>
      <c r="G10">
        <v>6.1059999999999996E-2</v>
      </c>
      <c r="H10">
        <v>20.54</v>
      </c>
      <c r="I10" s="424">
        <v>0.35</v>
      </c>
      <c r="J10">
        <v>20.54</v>
      </c>
      <c r="K10">
        <v>0.21156</v>
      </c>
      <c r="L10">
        <v>2.2741410000000002</v>
      </c>
      <c r="M10">
        <v>113.13348837209301</v>
      </c>
      <c r="N10">
        <v>15.54</v>
      </c>
      <c r="O10" s="197">
        <v>0.17165432895766314</v>
      </c>
      <c r="P10" s="197">
        <v>0.66049999999999998</v>
      </c>
      <c r="Q10" s="197">
        <v>0.17165432895766314</v>
      </c>
      <c r="R10" s="197">
        <v>0.66049999999999998</v>
      </c>
      <c r="S10" s="197">
        <v>7.811278038045784</v>
      </c>
      <c r="T10" s="197">
        <v>136.91184935803972</v>
      </c>
      <c r="U10" s="196">
        <v>118.55223881373321</v>
      </c>
    </row>
    <row r="11" spans="2:21" x14ac:dyDescent="0.2">
      <c r="B11" s="83">
        <v>3992</v>
      </c>
      <c r="C11" t="s">
        <v>1</v>
      </c>
      <c r="D11" t="s">
        <v>23</v>
      </c>
      <c r="E11">
        <v>113.14162790697675</v>
      </c>
      <c r="F11">
        <v>22.894056847545222</v>
      </c>
      <c r="G11">
        <v>9.8470000000000002E-2</v>
      </c>
      <c r="H11">
        <v>17.190000000000001</v>
      </c>
      <c r="I11" s="424">
        <v>1.083</v>
      </c>
      <c r="J11">
        <v>9.11</v>
      </c>
      <c r="K11">
        <v>0.56415999999999999</v>
      </c>
      <c r="L11">
        <v>6.2487170000000001</v>
      </c>
      <c r="M11">
        <v>101.82744186046513</v>
      </c>
      <c r="N11">
        <v>14.3</v>
      </c>
      <c r="O11" s="197">
        <v>0.14354809560782952</v>
      </c>
      <c r="P11" s="197">
        <v>0.628</v>
      </c>
      <c r="Q11" s="197">
        <v>0.14354809560782952</v>
      </c>
      <c r="R11" s="197">
        <v>0.628</v>
      </c>
      <c r="S11" s="197">
        <v>8.4072451529055829</v>
      </c>
      <c r="T11" s="197">
        <v>150.23676530900158</v>
      </c>
      <c r="U11" s="196">
        <v>112.80525827551828</v>
      </c>
    </row>
    <row r="12" spans="2:21" x14ac:dyDescent="0.2">
      <c r="B12" s="470" t="s">
        <v>322</v>
      </c>
      <c r="E12" s="471">
        <f>AVERAGE(E4:E11)</f>
        <v>117.69840377906974</v>
      </c>
      <c r="F12" s="471">
        <f>AVERAGE(F4:F11)</f>
        <v>23.396495478036233</v>
      </c>
      <c r="G12" s="471">
        <f>AVERAGE(G4:G11)</f>
        <v>0.1013175</v>
      </c>
      <c r="H12" s="471">
        <f>AVERAGE(H4:H11)</f>
        <v>20.02</v>
      </c>
      <c r="I12" s="471">
        <f>AVERAGE(I4:I11)</f>
        <v>0.51037500000000002</v>
      </c>
      <c r="J12" s="471">
        <f>AVERAGE(J4:J11)</f>
        <v>16.658749999999998</v>
      </c>
      <c r="K12" s="471">
        <f>AVERAGE(K4:K11)</f>
        <v>0.37264874999999997</v>
      </c>
      <c r="L12" s="471">
        <f>AVERAGE(L4:L11)</f>
        <v>4.8106001250000006</v>
      </c>
      <c r="M12" s="471">
        <f>AVERAGE(M4:M11)</f>
        <v>105.92856337209301</v>
      </c>
      <c r="N12" s="471">
        <f>AVERAGE(N4:N11)</f>
        <v>15.561249999999999</v>
      </c>
      <c r="O12" s="453">
        <f>AVERAGE(O4:O11)</f>
        <v>0.16919066251865689</v>
      </c>
      <c r="P12" s="453">
        <f>AVERAGE(P4:P11)</f>
        <v>0.64881250000000013</v>
      </c>
      <c r="Q12" s="453">
        <f>AVERAGE(Q4:Q11)</f>
        <v>0.16919066251865689</v>
      </c>
      <c r="R12" s="453">
        <f>AVERAGE(R4:R11)</f>
        <v>0.64881250000000013</v>
      </c>
      <c r="S12" s="453">
        <f>AVERAGE(S4:S11)</f>
        <v>7.5861919999200627</v>
      </c>
      <c r="T12" s="453">
        <f>AVERAGE(T4:T11)</f>
        <v>126.67765038114021</v>
      </c>
      <c r="U12" s="472">
        <f>AVERAGE(U4:U11)</f>
        <v>115.66840575236948</v>
      </c>
    </row>
    <row r="13" spans="2:21" x14ac:dyDescent="0.2">
      <c r="B13" s="470" t="s">
        <v>768</v>
      </c>
      <c r="E13">
        <f>STDEV(E4:E11)</f>
        <v>10.087880633743703</v>
      </c>
      <c r="F13">
        <f>STDEV(F4:F11)</f>
        <v>5.2706536820577705</v>
      </c>
      <c r="G13">
        <f>STDEV(G4:G11)</f>
        <v>6.2368823885472963E-2</v>
      </c>
      <c r="H13">
        <f>STDEV(H4:H11)</f>
        <v>2.1525068441902135</v>
      </c>
      <c r="I13">
        <f>STDEV(I4:I11)</f>
        <v>0.28877818353489626</v>
      </c>
      <c r="J13">
        <f>STDEV(J4:J11)</f>
        <v>4.8003316477688829</v>
      </c>
      <c r="K13">
        <f>STDEV(K4:K11)</f>
        <v>0.1641591178824027</v>
      </c>
      <c r="L13">
        <f>STDEV(L4:L11)</f>
        <v>2.4024844563228069</v>
      </c>
      <c r="M13">
        <f>STDEV(M4:M11)</f>
        <v>9.0790807815459917</v>
      </c>
      <c r="N13">
        <f>STDEV(N4:N11)</f>
        <v>0.62081599528362641</v>
      </c>
      <c r="O13" s="197">
        <f>STDEV(O4:O11)</f>
        <v>2.4326179045912576E-2</v>
      </c>
      <c r="P13" s="197">
        <f>STDEV(P4:P11)</f>
        <v>2.6415549398034491E-2</v>
      </c>
      <c r="Q13" s="197">
        <f>STDEV(Q4:Q11)</f>
        <v>2.4326179045912576E-2</v>
      </c>
      <c r="R13" s="197">
        <f>STDEV(R4:R11)</f>
        <v>2.6415549398034491E-2</v>
      </c>
      <c r="S13" s="197">
        <f>STDEV(S4:S11)</f>
        <v>1.4291050587883973</v>
      </c>
      <c r="T13" s="197">
        <f>STDEV(T4:T11)</f>
        <v>38.740203362687048</v>
      </c>
      <c r="U13" s="196">
        <f>STDEV(U4:U11)</f>
        <v>5.9887393537353013</v>
      </c>
    </row>
    <row r="14" spans="2:21" x14ac:dyDescent="0.2">
      <c r="B14" s="83"/>
      <c r="O14" s="197"/>
      <c r="P14" s="197"/>
      <c r="Q14" s="197"/>
      <c r="R14" s="197"/>
      <c r="S14" s="197"/>
      <c r="T14" s="197"/>
      <c r="U14" s="196"/>
    </row>
    <row r="15" spans="2:21" x14ac:dyDescent="0.2">
      <c r="B15" s="83"/>
      <c r="O15" s="197"/>
      <c r="P15" s="197"/>
      <c r="Q15" s="197"/>
      <c r="R15" s="197"/>
      <c r="S15" s="197"/>
      <c r="T15" s="197"/>
      <c r="U15" s="196"/>
    </row>
    <row r="16" spans="2:21" x14ac:dyDescent="0.2">
      <c r="B16" s="83">
        <v>3811</v>
      </c>
      <c r="C16" t="s">
        <v>207</v>
      </c>
      <c r="D16" t="s">
        <v>23</v>
      </c>
      <c r="E16">
        <v>141.97116279069769</v>
      </c>
      <c r="F16">
        <v>23.441860465116278</v>
      </c>
      <c r="G16">
        <v>7.8259999999999996E-2</v>
      </c>
      <c r="H16">
        <v>25.64</v>
      </c>
      <c r="I16">
        <v>0.48799999999999999</v>
      </c>
      <c r="J16">
        <v>24.87</v>
      </c>
      <c r="K16">
        <v>0.27089999999999997</v>
      </c>
      <c r="L16">
        <v>4.1249469999999997</v>
      </c>
      <c r="M16">
        <v>127.77418604651163</v>
      </c>
      <c r="N16">
        <v>16.22</v>
      </c>
      <c r="O16" s="197">
        <v>0.22593982219840247</v>
      </c>
      <c r="P16" s="197">
        <v>0.71350000000000002</v>
      </c>
      <c r="Q16" s="197">
        <v>0.22593982219840247</v>
      </c>
      <c r="R16" s="197">
        <v>0.71350000000000002</v>
      </c>
      <c r="S16" s="197">
        <v>6.7024885433327981</v>
      </c>
      <c r="T16" s="197">
        <v>111.04129815929406</v>
      </c>
      <c r="U16" s="196">
        <v>121.4536230620882</v>
      </c>
    </row>
    <row r="17" spans="2:21" x14ac:dyDescent="0.2">
      <c r="B17" s="83">
        <v>3812</v>
      </c>
      <c r="C17" t="s">
        <v>207</v>
      </c>
      <c r="D17" t="s">
        <v>23</v>
      </c>
      <c r="E17">
        <v>129.73418604651164</v>
      </c>
      <c r="F17">
        <v>35.069767441860463</v>
      </c>
      <c r="G17">
        <v>0.12770999999999999</v>
      </c>
      <c r="H17">
        <v>23.43</v>
      </c>
      <c r="I17">
        <v>0.47199999999999998</v>
      </c>
      <c r="J17">
        <v>21.69</v>
      </c>
      <c r="K17">
        <v>0.33067000000000002</v>
      </c>
      <c r="L17">
        <v>5.2011940000000001</v>
      </c>
      <c r="M17">
        <v>116.76069767441859</v>
      </c>
      <c r="N17">
        <v>16.059999999999999</v>
      </c>
      <c r="O17" s="197">
        <v>0.30847152998574767</v>
      </c>
      <c r="P17" s="197">
        <v>0.78649999999999998</v>
      </c>
      <c r="Q17" s="197">
        <v>0.30847152998574767</v>
      </c>
      <c r="R17" s="197">
        <v>0.78649999999999998</v>
      </c>
      <c r="S17" s="197">
        <v>4.4860908813639782</v>
      </c>
      <c r="T17" s="197">
        <v>134.12439761117164</v>
      </c>
      <c r="U17" s="196">
        <v>89.608083122864272</v>
      </c>
    </row>
    <row r="18" spans="2:21" x14ac:dyDescent="0.2">
      <c r="B18" s="83">
        <v>3814</v>
      </c>
      <c r="C18" t="s">
        <v>207</v>
      </c>
      <c r="D18" t="s">
        <v>23</v>
      </c>
      <c r="E18">
        <v>140.99372093023257</v>
      </c>
      <c r="F18">
        <v>29.209302325581397</v>
      </c>
      <c r="G18">
        <v>9.8900000000000002E-2</v>
      </c>
      <c r="H18">
        <v>22.23</v>
      </c>
      <c r="I18">
        <v>0.52300000000000002</v>
      </c>
      <c r="J18">
        <v>19.52</v>
      </c>
      <c r="K18">
        <v>0.32379000000000002</v>
      </c>
      <c r="L18">
        <v>4.8657939999999993</v>
      </c>
      <c r="M18">
        <v>126.89418604651163</v>
      </c>
      <c r="N18">
        <v>15.64</v>
      </c>
      <c r="O18" s="197">
        <v>0.22482342847559295</v>
      </c>
      <c r="P18" s="197">
        <v>0.69899999999999995</v>
      </c>
      <c r="Q18" s="197">
        <v>0.22482342847559295</v>
      </c>
      <c r="R18" s="197">
        <v>0.69899999999999995</v>
      </c>
      <c r="S18" s="197">
        <v>6.6893963563013736</v>
      </c>
      <c r="T18" s="197">
        <v>136.22225092834074</v>
      </c>
      <c r="U18" s="196">
        <v>103.67315878972265</v>
      </c>
    </row>
    <row r="19" spans="2:21" x14ac:dyDescent="0.2">
      <c r="B19" s="83">
        <v>3901</v>
      </c>
      <c r="C19" t="s">
        <v>207</v>
      </c>
      <c r="D19" t="s">
        <v>23</v>
      </c>
      <c r="E19">
        <v>127.16093023255814</v>
      </c>
      <c r="F19">
        <v>25.88372093023256</v>
      </c>
      <c r="G19">
        <v>9.3310000000000004E-2</v>
      </c>
      <c r="H19">
        <v>19.32</v>
      </c>
      <c r="I19">
        <v>0.73399999999999999</v>
      </c>
      <c r="J19">
        <v>13.39</v>
      </c>
      <c r="K19">
        <v>0.40892999999999996</v>
      </c>
      <c r="L19">
        <v>5.9133599999999999</v>
      </c>
      <c r="M19">
        <v>114.44488372093024</v>
      </c>
      <c r="N19">
        <v>15.11</v>
      </c>
      <c r="O19" s="197">
        <v>0.35925387234979717</v>
      </c>
      <c r="P19" s="197">
        <v>0.83499999999999996</v>
      </c>
      <c r="Q19" s="197">
        <v>0.35925387234979717</v>
      </c>
      <c r="R19" s="197">
        <v>0.83499999999999996</v>
      </c>
      <c r="S19" s="197">
        <v>3.7755563967680068</v>
      </c>
      <c r="T19" s="197">
        <v>90.240810079704033</v>
      </c>
      <c r="U19" s="196">
        <v>67.357102768926254</v>
      </c>
    </row>
    <row r="20" spans="2:21" x14ac:dyDescent="0.2">
      <c r="B20" s="83">
        <v>3902</v>
      </c>
      <c r="C20" t="s">
        <v>207</v>
      </c>
      <c r="D20" t="s">
        <v>23</v>
      </c>
      <c r="E20">
        <v>146.71395348837211</v>
      </c>
      <c r="F20">
        <v>24.837209302325583</v>
      </c>
      <c r="G20">
        <v>7.7829999999999996E-2</v>
      </c>
      <c r="H20">
        <v>29.02</v>
      </c>
      <c r="I20">
        <v>0.76500000000000001</v>
      </c>
      <c r="J20">
        <v>21.11</v>
      </c>
      <c r="K20">
        <v>0.40677999999999997</v>
      </c>
      <c r="L20">
        <v>7.8631950000000002</v>
      </c>
      <c r="M20">
        <v>132.04255813953489</v>
      </c>
      <c r="N20">
        <v>15.96</v>
      </c>
      <c r="O20" s="197">
        <v>0.32656476758654551</v>
      </c>
      <c r="P20" s="197">
        <v>0.8085</v>
      </c>
      <c r="Q20" s="197">
        <v>0.32656476758654551</v>
      </c>
      <c r="R20" s="197">
        <v>0.8085</v>
      </c>
      <c r="S20" s="197">
        <v>4.7921545510709844</v>
      </c>
      <c r="T20" s="197">
        <v>92.236911544392669</v>
      </c>
      <c r="U20" s="196">
        <v>107.77036745298301</v>
      </c>
    </row>
    <row r="21" spans="2:21" x14ac:dyDescent="0.2">
      <c r="B21" s="83">
        <v>3903</v>
      </c>
      <c r="C21" t="s">
        <v>207</v>
      </c>
      <c r="D21" t="s">
        <v>23</v>
      </c>
      <c r="E21">
        <v>130.1313953488372</v>
      </c>
      <c r="F21">
        <v>23.348837209302324</v>
      </c>
      <c r="G21">
        <v>8.1699999999999995E-2</v>
      </c>
      <c r="H21">
        <v>25.74</v>
      </c>
      <c r="I21">
        <v>0.60499999999999998</v>
      </c>
      <c r="J21">
        <v>18.72</v>
      </c>
      <c r="K21">
        <v>0.34184999999999999</v>
      </c>
      <c r="L21">
        <v>5.6540699999999999</v>
      </c>
      <c r="M21">
        <v>117.11837209302325</v>
      </c>
      <c r="N21">
        <v>15.6</v>
      </c>
      <c r="O21" s="197">
        <v>0.25352907728540897</v>
      </c>
      <c r="P21" s="197">
        <v>0.752</v>
      </c>
      <c r="Q21" s="197">
        <v>0.25352907728540897</v>
      </c>
      <c r="R21" s="197">
        <v>0.752</v>
      </c>
      <c r="S21" s="197">
        <v>5.4749862694907119</v>
      </c>
      <c r="T21" s="197">
        <v>103.88350186138112</v>
      </c>
      <c r="U21" s="196">
        <v>114.52224853606958</v>
      </c>
    </row>
    <row r="22" spans="2:21" x14ac:dyDescent="0.2">
      <c r="B22" s="83">
        <v>3904</v>
      </c>
      <c r="C22" t="s">
        <v>207</v>
      </c>
      <c r="D22" t="s">
        <v>23</v>
      </c>
      <c r="E22">
        <v>133.41488372093025</v>
      </c>
      <c r="F22" s="241">
        <v>31</v>
      </c>
      <c r="G22">
        <v>0.10836</v>
      </c>
      <c r="H22">
        <v>21.8</v>
      </c>
      <c r="I22">
        <v>0.32700000000000001</v>
      </c>
      <c r="J22">
        <v>21.76</v>
      </c>
      <c r="K22">
        <v>0.24896999999999997</v>
      </c>
      <c r="L22">
        <v>3.3152140000000001</v>
      </c>
      <c r="M22">
        <v>120.07348837209302</v>
      </c>
      <c r="N22">
        <v>14.94</v>
      </c>
      <c r="O22" s="197">
        <v>0.27250179143159087</v>
      </c>
      <c r="P22" s="197">
        <v>0.75600000000000001</v>
      </c>
      <c r="Q22" s="197">
        <v>0.27250179143159087</v>
      </c>
      <c r="R22" s="197">
        <v>0.75600000000000001</v>
      </c>
      <c r="S22" s="197">
        <v>5.2223219728098949</v>
      </c>
      <c r="T22" s="197">
        <v>129.00465650268981</v>
      </c>
      <c r="U22" s="196">
        <v>90.719403605117364</v>
      </c>
    </row>
    <row r="23" spans="2:21" x14ac:dyDescent="0.2">
      <c r="B23" s="83">
        <v>3905</v>
      </c>
      <c r="C23" t="s">
        <v>207</v>
      </c>
      <c r="D23" t="s">
        <v>23</v>
      </c>
      <c r="E23">
        <v>128.25581395348837</v>
      </c>
      <c r="F23">
        <v>25.558139534883722</v>
      </c>
      <c r="G23">
        <v>9.4600000000000004E-2</v>
      </c>
      <c r="H23">
        <v>22.06</v>
      </c>
      <c r="I23">
        <v>1.075</v>
      </c>
      <c r="J23">
        <v>8.02</v>
      </c>
      <c r="K23">
        <v>0.55684999999999996</v>
      </c>
      <c r="L23">
        <v>8.0331739999999989</v>
      </c>
      <c r="M23">
        <v>115.43023255813954</v>
      </c>
      <c r="N23">
        <v>15.14</v>
      </c>
      <c r="O23" s="197">
        <v>0.29352737360778752</v>
      </c>
      <c r="P23" s="197">
        <v>0.76649999999999996</v>
      </c>
      <c r="Q23" s="197">
        <v>0.29352737360778752</v>
      </c>
      <c r="R23" s="197">
        <v>0.76649999999999996</v>
      </c>
      <c r="S23" s="197">
        <v>4.6607646799302813</v>
      </c>
      <c r="T23" s="197">
        <v>100.11151794482222</v>
      </c>
      <c r="U23" s="196">
        <v>86.409266325841173</v>
      </c>
    </row>
    <row r="24" spans="2:21" x14ac:dyDescent="0.2">
      <c r="B24" s="470" t="s">
        <v>322</v>
      </c>
      <c r="C24" s="471"/>
      <c r="D24" s="471"/>
      <c r="E24" s="471">
        <f>AVERAGE(E16:E23)</f>
        <v>134.79700581395349</v>
      </c>
      <c r="F24" s="471">
        <f>AVERAGE(F16:F23)</f>
        <v>27.293604651162795</v>
      </c>
      <c r="G24" s="471">
        <f>AVERAGE(G16:G23)</f>
        <v>9.5083749999999995E-2</v>
      </c>
      <c r="H24" s="471">
        <f>AVERAGE(H16:H23)</f>
        <v>23.655000000000001</v>
      </c>
      <c r="I24" s="471">
        <f>AVERAGE(I16:I23)</f>
        <v>0.62362499999999998</v>
      </c>
      <c r="J24" s="471">
        <f>AVERAGE(J16:J23)</f>
        <v>18.635000000000002</v>
      </c>
      <c r="K24" s="471">
        <f>AVERAGE(K16:K23)</f>
        <v>0.36109249999999993</v>
      </c>
      <c r="L24" s="471">
        <f>AVERAGE(L16:L23)</f>
        <v>5.6213684999999991</v>
      </c>
      <c r="M24" s="471">
        <f>AVERAGE(M16:M23)</f>
        <v>121.31732558139537</v>
      </c>
      <c r="N24" s="471">
        <f>AVERAGE(N16:N23)</f>
        <v>15.58375</v>
      </c>
      <c r="O24" s="453">
        <f>AVERAGE(O16:O23)</f>
        <v>0.28307645786510915</v>
      </c>
      <c r="P24" s="453">
        <f>AVERAGE(P16:P23)</f>
        <v>0.764625</v>
      </c>
      <c r="Q24" s="453">
        <f>AVERAGE(Q16:Q23)</f>
        <v>0.28307645786510915</v>
      </c>
      <c r="R24" s="453">
        <f>AVERAGE(R16:R23)</f>
        <v>0.764625</v>
      </c>
      <c r="S24" s="453">
        <f>AVERAGE(S16:S23)</f>
        <v>5.2254699563835034</v>
      </c>
      <c r="T24" s="453">
        <f>AVERAGE(T16:T23)</f>
        <v>112.10816807897454</v>
      </c>
      <c r="U24" s="472">
        <f>AVERAGE(U16:U23)</f>
        <v>97.689156707951554</v>
      </c>
    </row>
    <row r="25" spans="2:21" x14ac:dyDescent="0.2">
      <c r="B25" s="470" t="s">
        <v>768</v>
      </c>
      <c r="E25">
        <f>STDEV(E16:E23)</f>
        <v>7.390037851866559</v>
      </c>
      <c r="F25">
        <f>STDEV(F16:F23)</f>
        <v>4.1284134732077877</v>
      </c>
      <c r="G25">
        <f>STDEV(G16:G23)</f>
        <v>1.6981208889744682E-2</v>
      </c>
      <c r="H25">
        <f>STDEV(H16:H23)</f>
        <v>3.02204282847593</v>
      </c>
      <c r="I25">
        <f>STDEV(I16:I23)</f>
        <v>0.23168694241522181</v>
      </c>
      <c r="J25">
        <f>STDEV(J16:J23)</f>
        <v>5.4126597633959683</v>
      </c>
      <c r="K25">
        <f>STDEV(K16:K23)</f>
        <v>9.7167156230899679E-2</v>
      </c>
      <c r="L25">
        <f>STDEV(L16:L23)</f>
        <v>1.6576224612869064</v>
      </c>
      <c r="M25">
        <f>STDEV(M16:M23)</f>
        <v>6.6510209078099125</v>
      </c>
      <c r="N25">
        <f>STDEV(N16:N23)</f>
        <v>0.47993861214594019</v>
      </c>
      <c r="O25" s="197">
        <f>STDEV(O16:O23)</f>
        <v>4.7945273453237632E-2</v>
      </c>
      <c r="P25" s="197">
        <f>STDEV(P16:P23)</f>
        <v>4.5534719877097229E-2</v>
      </c>
      <c r="Q25" s="197">
        <f>STDEV(Q16:Q23)</f>
        <v>4.7945273453237632E-2</v>
      </c>
      <c r="R25" s="197">
        <f>STDEV(R16:R23)</f>
        <v>4.5534719877097229E-2</v>
      </c>
      <c r="S25" s="197">
        <f>STDEV(S16:S23)</f>
        <v>1.0380281958423618</v>
      </c>
      <c r="T25" s="197">
        <f>STDEV(T16:T23)</f>
        <v>18.660293283264952</v>
      </c>
      <c r="U25" s="196">
        <f>STDEV(U16:U23)</f>
        <v>17.512006348239911</v>
      </c>
    </row>
    <row r="26" spans="2:21" x14ac:dyDescent="0.2">
      <c r="B26" s="83"/>
      <c r="O26" s="197"/>
      <c r="P26" s="197"/>
      <c r="Q26" s="197"/>
      <c r="R26" s="197"/>
      <c r="S26" s="197"/>
      <c r="T26" s="197"/>
      <c r="U26" s="196"/>
    </row>
    <row r="27" spans="2:21" x14ac:dyDescent="0.2">
      <c r="B27" s="83">
        <v>1257</v>
      </c>
      <c r="C27" t="s">
        <v>1</v>
      </c>
      <c r="D27" t="s">
        <v>13</v>
      </c>
      <c r="E27">
        <v>82.340400000000002</v>
      </c>
      <c r="F27">
        <v>7.84</v>
      </c>
      <c r="G27">
        <v>0.109</v>
      </c>
      <c r="H27">
        <v>15.48</v>
      </c>
      <c r="I27">
        <v>0.159</v>
      </c>
      <c r="J27">
        <v>15.15</v>
      </c>
      <c r="K27">
        <v>0.26800000000000002</v>
      </c>
      <c r="L27">
        <v>2.5323000000000002</v>
      </c>
      <c r="M27">
        <v>74.106399999999994</v>
      </c>
      <c r="O27" s="197">
        <v>0.11150221808774398</v>
      </c>
      <c r="P27" s="197">
        <v>0.59</v>
      </c>
      <c r="Q27" s="197">
        <v>0.11550221808774398</v>
      </c>
      <c r="R27" s="197">
        <v>0.59338000000000002</v>
      </c>
      <c r="S27" s="197">
        <v>7.6041621930825647</v>
      </c>
      <c r="T27" s="197">
        <v>80.554283320618538</v>
      </c>
      <c r="U27" s="196">
        <v>42.78</v>
      </c>
    </row>
    <row r="28" spans="2:21" x14ac:dyDescent="0.2">
      <c r="B28" s="83">
        <v>1289</v>
      </c>
      <c r="C28" t="s">
        <v>1</v>
      </c>
      <c r="D28" t="s">
        <v>13</v>
      </c>
      <c r="E28">
        <v>141.7045</v>
      </c>
      <c r="F28">
        <v>9.9</v>
      </c>
      <c r="G28">
        <v>7.8E-2</v>
      </c>
      <c r="H28">
        <v>24.94</v>
      </c>
      <c r="I28">
        <v>0.28000000000000003</v>
      </c>
      <c r="J28">
        <v>24.53</v>
      </c>
      <c r="K28">
        <v>0.35799999999999998</v>
      </c>
      <c r="L28">
        <v>5.6619999999999999</v>
      </c>
      <c r="M28">
        <v>127.5341</v>
      </c>
      <c r="O28" s="197">
        <v>0.17460793892341972</v>
      </c>
      <c r="P28" s="197">
        <v>0.74299999999999999</v>
      </c>
      <c r="Q28" s="197">
        <v>0.20060793892341972</v>
      </c>
      <c r="R28" s="197">
        <v>0.76497000000000004</v>
      </c>
      <c r="S28" s="197">
        <v>7.5346702367730014</v>
      </c>
      <c r="T28" s="197">
        <v>75.502525380024991</v>
      </c>
      <c r="U28" s="196">
        <v>70.739999999999995</v>
      </c>
    </row>
    <row r="29" spans="2:21" x14ac:dyDescent="0.2">
      <c r="B29" s="83">
        <v>1302</v>
      </c>
      <c r="C29" t="s">
        <v>1</v>
      </c>
      <c r="D29" t="s">
        <v>13</v>
      </c>
      <c r="E29">
        <v>125.8673</v>
      </c>
      <c r="F29">
        <v>15.08</v>
      </c>
      <c r="G29">
        <v>0.17100000000000001</v>
      </c>
      <c r="H29">
        <v>24.67</v>
      </c>
      <c r="I29">
        <v>0.189</v>
      </c>
      <c r="J29">
        <v>23.23</v>
      </c>
      <c r="K29">
        <v>0.36</v>
      </c>
      <c r="L29">
        <v>5.0484999999999998</v>
      </c>
      <c r="M29">
        <v>113.28060000000001</v>
      </c>
      <c r="O29" s="197">
        <v>0.12145192166974757</v>
      </c>
      <c r="P29" s="197">
        <v>0.65400000000000003</v>
      </c>
      <c r="Q29" s="197">
        <v>0.19745192166974757</v>
      </c>
      <c r="R29" s="197">
        <v>0.71821999999999997</v>
      </c>
      <c r="S29" s="197">
        <v>6.7995516173243526</v>
      </c>
      <c r="T29" s="197">
        <v>109.70526402994665</v>
      </c>
      <c r="U29" s="196">
        <v>61.11</v>
      </c>
    </row>
    <row r="30" spans="2:21" x14ac:dyDescent="0.2">
      <c r="B30" s="83">
        <v>1316</v>
      </c>
      <c r="C30" t="s">
        <v>1</v>
      </c>
      <c r="D30" t="s">
        <v>13</v>
      </c>
      <c r="E30">
        <v>117.34690000000001</v>
      </c>
      <c r="F30">
        <v>13.17</v>
      </c>
      <c r="G30">
        <v>0.125</v>
      </c>
      <c r="H30">
        <v>23</v>
      </c>
      <c r="I30">
        <v>0.22900000000000001</v>
      </c>
      <c r="J30">
        <v>21.91</v>
      </c>
      <c r="K30">
        <v>0.35399999999999998</v>
      </c>
      <c r="L30">
        <v>5.2843</v>
      </c>
      <c r="M30">
        <v>105.6122</v>
      </c>
      <c r="O30" s="197">
        <v>0.11739617282079537</v>
      </c>
      <c r="P30" s="197">
        <v>0.60899999999999999</v>
      </c>
      <c r="Q30" s="197">
        <v>0.13739617282079536</v>
      </c>
      <c r="R30" s="197">
        <v>0.62590000000000001</v>
      </c>
      <c r="S30" s="197">
        <v>9.1101538053701727</v>
      </c>
      <c r="T30" s="197">
        <v>119.99028547543908</v>
      </c>
      <c r="U30" s="196">
        <v>88.11</v>
      </c>
    </row>
    <row r="31" spans="2:21" x14ac:dyDescent="0.2">
      <c r="B31" s="83">
        <v>1399</v>
      </c>
      <c r="C31" t="s">
        <v>1</v>
      </c>
      <c r="D31" t="s">
        <v>13</v>
      </c>
      <c r="E31">
        <v>126.96</v>
      </c>
      <c r="F31">
        <v>10.050000000000001</v>
      </c>
      <c r="G31">
        <v>8.6999999999999994E-2</v>
      </c>
      <c r="H31">
        <v>21.16</v>
      </c>
      <c r="I31">
        <v>0.223</v>
      </c>
      <c r="J31">
        <v>20.84</v>
      </c>
      <c r="K31">
        <v>0.31</v>
      </c>
      <c r="L31">
        <v>4.2821999999999996</v>
      </c>
      <c r="M31">
        <v>114.264</v>
      </c>
      <c r="O31" s="197">
        <v>0.13356224396829605</v>
      </c>
      <c r="P31" s="197">
        <v>0.626</v>
      </c>
      <c r="Q31" s="197">
        <v>0.13756224396829606</v>
      </c>
      <c r="R31" s="197">
        <v>0.62938000000000005</v>
      </c>
      <c r="S31" s="197">
        <v>9.8445617120938458</v>
      </c>
      <c r="T31" s="197">
        <v>91.962282927832803</v>
      </c>
      <c r="U31" s="196">
        <v>73.81</v>
      </c>
    </row>
    <row r="32" spans="2:21" x14ac:dyDescent="0.2">
      <c r="B32" s="83">
        <v>1402</v>
      </c>
      <c r="C32" t="s">
        <v>1</v>
      </c>
      <c r="D32" t="s">
        <v>13</v>
      </c>
      <c r="E32">
        <v>116.73909999999999</v>
      </c>
      <c r="F32">
        <v>8.0500000000000007</v>
      </c>
      <c r="G32">
        <v>7.8E-2</v>
      </c>
      <c r="H32">
        <v>17.899999999999999</v>
      </c>
      <c r="I32">
        <v>0.29599999999999999</v>
      </c>
      <c r="J32">
        <v>17.760000000000002</v>
      </c>
      <c r="K32">
        <v>0.374</v>
      </c>
      <c r="L32">
        <v>4.6627000000000001</v>
      </c>
      <c r="M32">
        <v>105.0652</v>
      </c>
      <c r="O32" s="197">
        <v>0.11863972530905031</v>
      </c>
      <c r="P32" s="197">
        <v>0.59399999999999997</v>
      </c>
      <c r="Q32" s="197">
        <v>0.11863972530905031</v>
      </c>
      <c r="R32" s="197">
        <v>0.59399999999999997</v>
      </c>
      <c r="S32" s="197">
        <v>10.49578514635752</v>
      </c>
      <c r="T32" s="197">
        <v>80.608750358177588</v>
      </c>
      <c r="U32" s="196">
        <v>60.9</v>
      </c>
    </row>
    <row r="33" spans="2:21" x14ac:dyDescent="0.2">
      <c r="B33" s="83">
        <v>1404</v>
      </c>
      <c r="C33" t="s">
        <v>1</v>
      </c>
      <c r="D33" t="s">
        <v>13</v>
      </c>
      <c r="E33">
        <v>121.62</v>
      </c>
      <c r="F33">
        <v>11.27</v>
      </c>
      <c r="G33">
        <v>0.10100000000000001</v>
      </c>
      <c r="H33">
        <v>20.27</v>
      </c>
      <c r="I33">
        <v>0.53100000000000003</v>
      </c>
      <c r="J33">
        <v>13.92</v>
      </c>
      <c r="K33">
        <v>0.63200000000000001</v>
      </c>
      <c r="L33">
        <v>9.5332000000000008</v>
      </c>
      <c r="M33">
        <v>109.458</v>
      </c>
      <c r="O33" s="197">
        <v>0.16789434756007737</v>
      </c>
      <c r="P33" s="197">
        <v>0.67200000000000004</v>
      </c>
      <c r="Q33" s="197">
        <v>0.17189434756007738</v>
      </c>
      <c r="R33" s="197">
        <v>0.67538000000000009</v>
      </c>
      <c r="S33" s="197">
        <v>7.5469613655946324</v>
      </c>
      <c r="T33" s="197">
        <v>88.560592108356047</v>
      </c>
      <c r="U33" s="196">
        <v>42.98</v>
      </c>
    </row>
    <row r="34" spans="2:21" x14ac:dyDescent="0.2">
      <c r="B34" s="83">
        <v>1405</v>
      </c>
      <c r="C34" t="s">
        <v>1</v>
      </c>
      <c r="D34" t="s">
        <v>13</v>
      </c>
      <c r="E34">
        <v>119.73909999999999</v>
      </c>
      <c r="F34">
        <v>15.03</v>
      </c>
      <c r="G34">
        <v>0.13900000000000001</v>
      </c>
      <c r="H34">
        <v>18.36</v>
      </c>
      <c r="I34">
        <v>0.69099999999999995</v>
      </c>
      <c r="J34">
        <v>8.25</v>
      </c>
      <c r="K34">
        <v>0.83</v>
      </c>
      <c r="L34">
        <v>10.523099999999999</v>
      </c>
      <c r="M34">
        <v>107.76519999999999</v>
      </c>
      <c r="O34" s="197">
        <v>0.12372806460842983</v>
      </c>
      <c r="P34" s="197">
        <v>0.627</v>
      </c>
      <c r="Q34" s="197">
        <v>0.14172806460842982</v>
      </c>
      <c r="R34" s="197">
        <v>0.64220999999999995</v>
      </c>
      <c r="S34" s="197">
        <v>9.0117442173178386</v>
      </c>
      <c r="T34" s="197">
        <v>136.21037338889738</v>
      </c>
      <c r="U34" s="196">
        <v>49.36</v>
      </c>
    </row>
    <row r="35" spans="2:21" x14ac:dyDescent="0.2">
      <c r="B35" s="83">
        <v>1406</v>
      </c>
      <c r="C35" t="s">
        <v>1</v>
      </c>
      <c r="D35" t="s">
        <v>13</v>
      </c>
      <c r="E35">
        <v>108.0682</v>
      </c>
      <c r="F35">
        <v>6.04</v>
      </c>
      <c r="G35">
        <v>6.2E-2</v>
      </c>
      <c r="H35">
        <v>15.85</v>
      </c>
      <c r="I35">
        <v>0.26900000000000002</v>
      </c>
      <c r="J35">
        <v>15.45</v>
      </c>
      <c r="K35">
        <v>0.33100000000000002</v>
      </c>
      <c r="L35">
        <v>3.4432999999999998</v>
      </c>
      <c r="M35">
        <v>97.261399999999995</v>
      </c>
      <c r="O35" s="197">
        <v>8.5341607573617778E-2</v>
      </c>
      <c r="P35" s="197">
        <v>0.54500000000000004</v>
      </c>
      <c r="Q35" s="197">
        <v>9.9341607573617777E-2</v>
      </c>
      <c r="R35" s="197">
        <v>0.55683000000000005</v>
      </c>
      <c r="S35" s="197">
        <v>11.603672366711303</v>
      </c>
      <c r="T35" s="197">
        <v>67.710867221624909</v>
      </c>
      <c r="U35" s="196">
        <v>59.5</v>
      </c>
    </row>
    <row r="36" spans="2:21" x14ac:dyDescent="0.2">
      <c r="B36" s="83">
        <v>1407</v>
      </c>
      <c r="C36" t="s">
        <v>1</v>
      </c>
      <c r="D36" t="s">
        <v>13</v>
      </c>
      <c r="E36">
        <v>109.5714</v>
      </c>
      <c r="F36">
        <v>6.66</v>
      </c>
      <c r="G36">
        <v>6.7000000000000004E-2</v>
      </c>
      <c r="H36">
        <v>15.34</v>
      </c>
      <c r="I36">
        <v>0.29799999999999999</v>
      </c>
      <c r="J36">
        <v>15.34</v>
      </c>
      <c r="K36">
        <v>0.36499999999999999</v>
      </c>
      <c r="L36">
        <v>3.7778</v>
      </c>
      <c r="M36">
        <v>98.6143</v>
      </c>
      <c r="O36" s="197">
        <v>0.16224218797333054</v>
      </c>
      <c r="P36" s="197">
        <v>0.66200000000000003</v>
      </c>
      <c r="Q36" s="197">
        <v>0.18624218797333053</v>
      </c>
      <c r="R36" s="197">
        <v>0.68228</v>
      </c>
      <c r="S36" s="197">
        <v>6.2754932849444618</v>
      </c>
      <c r="T36" s="197">
        <v>48.796514360652694</v>
      </c>
      <c r="U36" s="196">
        <v>89.3</v>
      </c>
    </row>
    <row r="37" spans="2:21" x14ac:dyDescent="0.2">
      <c r="B37" s="83">
        <v>1400</v>
      </c>
      <c r="C37" t="s">
        <v>1</v>
      </c>
      <c r="D37" t="s">
        <v>13</v>
      </c>
      <c r="E37">
        <v>124.625</v>
      </c>
      <c r="F37">
        <v>10.84</v>
      </c>
      <c r="G37">
        <v>0.104</v>
      </c>
      <c r="H37">
        <v>19.940000000000001</v>
      </c>
      <c r="I37">
        <v>0.49</v>
      </c>
      <c r="J37">
        <v>13.92</v>
      </c>
      <c r="K37">
        <v>0.59399999999999997</v>
      </c>
      <c r="L37">
        <v>8.7631999999999994</v>
      </c>
      <c r="M37">
        <v>112.16249999999999</v>
      </c>
      <c r="O37" s="197">
        <v>0.11439470604119194</v>
      </c>
      <c r="P37" s="197">
        <v>0.61</v>
      </c>
      <c r="Q37" s="197">
        <v>0.19439000000000001</v>
      </c>
      <c r="R37" s="197">
        <v>0.59309999999999996</v>
      </c>
      <c r="S37" s="197">
        <v>6.8384862047087465</v>
      </c>
      <c r="T37" s="197">
        <v>66.147476722053597</v>
      </c>
      <c r="U37" s="196">
        <v>90.23</v>
      </c>
    </row>
    <row r="38" spans="2:21" x14ac:dyDescent="0.2">
      <c r="B38" s="470" t="s">
        <v>322</v>
      </c>
      <c r="E38" s="471">
        <f>AVERAGE(E27:E37)</f>
        <v>117.68926363636365</v>
      </c>
      <c r="F38" s="471">
        <f>AVERAGE(F27:F37)</f>
        <v>10.357272727272727</v>
      </c>
      <c r="G38" s="471">
        <f>AVERAGE(G27:G37)</f>
        <v>0.10190909090909091</v>
      </c>
      <c r="H38" s="471">
        <f>AVERAGE(H27:H37)</f>
        <v>19.719090909090912</v>
      </c>
      <c r="I38" s="471">
        <f>AVERAGE(I27:I37)</f>
        <v>0.33227272727272728</v>
      </c>
      <c r="J38" s="471">
        <f>AVERAGE(J27:J37)</f>
        <v>17.299999999999997</v>
      </c>
      <c r="K38" s="471">
        <f>AVERAGE(K27:K37)</f>
        <v>0.43418181818181822</v>
      </c>
      <c r="L38" s="471">
        <f>AVERAGE(L27:L37)</f>
        <v>5.7738727272727273</v>
      </c>
      <c r="M38" s="471">
        <f>AVERAGE(M27:M37)</f>
        <v>105.92035454545453</v>
      </c>
      <c r="N38" s="471"/>
      <c r="O38" s="453">
        <f>AVERAGE(O27:O37)</f>
        <v>0.13006919404870002</v>
      </c>
      <c r="P38" s="453">
        <f>AVERAGE(P27:P37)</f>
        <v>0.63018181818181818</v>
      </c>
      <c r="Q38" s="453">
        <f>AVERAGE(Q27:Q37)</f>
        <v>0.15461422077222803</v>
      </c>
      <c r="R38" s="453">
        <f>AVERAGE(R27:R37)</f>
        <v>0.64324090909090903</v>
      </c>
      <c r="S38" s="453">
        <f>AVERAGE(S27:S37)</f>
        <v>8.4241129227525846</v>
      </c>
      <c r="T38" s="453">
        <f>AVERAGE(T27:T37)</f>
        <v>87.795383208511282</v>
      </c>
      <c r="U38" s="472">
        <f>AVERAGE(U27:U37)</f>
        <v>66.256363636363631</v>
      </c>
    </row>
    <row r="39" spans="2:21" x14ac:dyDescent="0.2">
      <c r="B39" s="470" t="s">
        <v>768</v>
      </c>
      <c r="E39">
        <f>STDEV(E27:E37)</f>
        <v>14.853760887955016</v>
      </c>
      <c r="F39">
        <f>STDEV(F27:F37)</f>
        <v>3.1207117486531533</v>
      </c>
      <c r="G39">
        <f>STDEV(G27:G37)</f>
        <v>3.3037719489863573E-2</v>
      </c>
      <c r="H39">
        <f>STDEV(H27:H37)</f>
        <v>3.4962078157496617</v>
      </c>
      <c r="I39">
        <f>STDEV(I27:I37)</f>
        <v>0.16596330372048565</v>
      </c>
      <c r="J39">
        <f>STDEV(J27:J37)</f>
        <v>4.8792519918528532</v>
      </c>
      <c r="K39">
        <f>STDEV(K27:K37)</f>
        <v>0.17354354968238833</v>
      </c>
      <c r="L39">
        <f>STDEV(L27:L37)</f>
        <v>2.6416964814644808</v>
      </c>
      <c r="M39">
        <f>STDEV(M27:M37)</f>
        <v>13.36838163117482</v>
      </c>
      <c r="O39" s="197">
        <f>STDEV(O27:O37)</f>
        <v>2.7310125704677491E-2</v>
      </c>
      <c r="P39" s="197">
        <f>STDEV(P27:P37)</f>
        <v>5.2076517129735524E-2</v>
      </c>
      <c r="Q39" s="197">
        <f>STDEV(Q27:Q37)</f>
        <v>3.6693042103773887E-2</v>
      </c>
      <c r="R39" s="197">
        <f>STDEV(R27:R37)</f>
        <v>6.195355961598098E-2</v>
      </c>
      <c r="S39" s="197">
        <f>STDEV(S27:S37)</f>
        <v>1.7099082335270834</v>
      </c>
      <c r="T39" s="197">
        <f>STDEV(T27:T37)</f>
        <v>25.547292349042451</v>
      </c>
      <c r="U39" s="196">
        <f>STDEV(U27:U37)</f>
        <v>17.719272712347585</v>
      </c>
    </row>
    <row r="40" spans="2:21" x14ac:dyDescent="0.2">
      <c r="B40" s="83"/>
      <c r="O40" s="197"/>
      <c r="P40" s="197"/>
      <c r="Q40" s="197"/>
      <c r="R40" s="197"/>
      <c r="S40" s="197"/>
      <c r="T40" s="197"/>
      <c r="U40" s="196"/>
    </row>
    <row r="41" spans="2:21" x14ac:dyDescent="0.2">
      <c r="B41" s="83">
        <v>1255</v>
      </c>
      <c r="C41" t="s">
        <v>207</v>
      </c>
      <c r="D41" t="s">
        <v>13</v>
      </c>
      <c r="E41">
        <v>185.54349999999999</v>
      </c>
      <c r="F41">
        <v>20.329999999999998</v>
      </c>
      <c r="G41">
        <v>0.124</v>
      </c>
      <c r="H41">
        <v>34.14</v>
      </c>
      <c r="I41">
        <v>0.27300000000000002</v>
      </c>
      <c r="J41">
        <v>34.130000000000003</v>
      </c>
      <c r="K41">
        <v>0.39700000000000002</v>
      </c>
      <c r="L41">
        <v>9.2189999999999994</v>
      </c>
      <c r="M41">
        <v>166.98910000000001</v>
      </c>
      <c r="O41" s="197">
        <v>0.2486285906324455</v>
      </c>
      <c r="P41" s="197">
        <v>0.80300000000000005</v>
      </c>
      <c r="Q41" s="197">
        <v>0.23662859063244548</v>
      </c>
      <c r="R41" s="197">
        <v>0.79286000000000001</v>
      </c>
      <c r="S41" s="197">
        <v>8.3638695619027921</v>
      </c>
      <c r="T41" s="197">
        <v>136.23749993116726</v>
      </c>
      <c r="U41" s="196">
        <v>132.06</v>
      </c>
    </row>
    <row r="42" spans="2:21" x14ac:dyDescent="0.2">
      <c r="B42" s="83">
        <v>1256</v>
      </c>
      <c r="C42" t="s">
        <v>207</v>
      </c>
      <c r="D42" t="s">
        <v>13</v>
      </c>
      <c r="E42">
        <v>140.86539999999999</v>
      </c>
      <c r="F42">
        <v>18.829999999999998</v>
      </c>
      <c r="G42">
        <v>0.16400000000000001</v>
      </c>
      <c r="H42">
        <v>29.3</v>
      </c>
      <c r="I42">
        <v>0.23499999999999999</v>
      </c>
      <c r="J42">
        <v>29.09</v>
      </c>
      <c r="K42">
        <v>0.39900000000000002</v>
      </c>
      <c r="L42">
        <v>7.5627000000000004</v>
      </c>
      <c r="M42">
        <v>126.7788</v>
      </c>
      <c r="O42" s="197">
        <v>0.1697548024970881</v>
      </c>
      <c r="P42" s="197">
        <v>0.71</v>
      </c>
      <c r="Q42" s="197">
        <v>0.15975480249708809</v>
      </c>
      <c r="R42" s="197">
        <v>0.7015499999999999</v>
      </c>
      <c r="S42" s="197">
        <v>9.4054403572252809</v>
      </c>
      <c r="T42" s="197">
        <v>165.38077470617239</v>
      </c>
      <c r="U42" s="196">
        <v>131</v>
      </c>
    </row>
    <row r="43" spans="2:21" x14ac:dyDescent="0.2">
      <c r="B43" s="83">
        <v>1290</v>
      </c>
      <c r="C43" t="s">
        <v>207</v>
      </c>
      <c r="D43" t="s">
        <v>13</v>
      </c>
      <c r="E43">
        <v>144.12700000000001</v>
      </c>
      <c r="F43">
        <v>21.4</v>
      </c>
      <c r="G43">
        <v>0.17799999999999999</v>
      </c>
      <c r="H43">
        <v>36.32</v>
      </c>
      <c r="I43">
        <v>0.188</v>
      </c>
      <c r="J43">
        <v>36.32</v>
      </c>
      <c r="K43">
        <v>0.36599999999999999</v>
      </c>
      <c r="L43">
        <v>7.4973000000000001</v>
      </c>
      <c r="M43">
        <v>129.71430000000001</v>
      </c>
      <c r="O43" s="197">
        <v>0.24323649582641432</v>
      </c>
      <c r="P43" s="197">
        <v>0.80300000000000005</v>
      </c>
      <c r="Q43" s="197">
        <v>0.24923649582641433</v>
      </c>
      <c r="R43" s="197">
        <v>0.80807000000000007</v>
      </c>
      <c r="S43" s="197">
        <v>6.1682566253755544</v>
      </c>
      <c r="T43" s="197">
        <v>138.76537577421118</v>
      </c>
      <c r="U43" s="196">
        <v>111.41</v>
      </c>
    </row>
    <row r="44" spans="2:21" x14ac:dyDescent="0.2">
      <c r="B44" s="83">
        <v>1314</v>
      </c>
      <c r="C44" t="s">
        <v>207</v>
      </c>
      <c r="D44" t="s">
        <v>13</v>
      </c>
      <c r="E44">
        <v>139.38890000000001</v>
      </c>
      <c r="F44">
        <v>12.28</v>
      </c>
      <c r="G44">
        <v>0.1</v>
      </c>
      <c r="H44">
        <v>25.09</v>
      </c>
      <c r="I44">
        <v>0.21</v>
      </c>
      <c r="J44">
        <v>25.09</v>
      </c>
      <c r="K44">
        <v>0.31</v>
      </c>
      <c r="L44">
        <v>4.7041000000000004</v>
      </c>
      <c r="M44">
        <v>125.45</v>
      </c>
      <c r="O44" s="197">
        <v>0.14943499009181016</v>
      </c>
      <c r="P44" s="197">
        <v>0.73199999999999998</v>
      </c>
      <c r="Q44" s="197">
        <v>0.13943499009181015</v>
      </c>
      <c r="R44" s="197">
        <v>0.72354999999999992</v>
      </c>
      <c r="S44" s="197">
        <v>10.663140811028486</v>
      </c>
      <c r="T44" s="197">
        <v>127.44568625349483</v>
      </c>
      <c r="U44" s="196">
        <v>133.75</v>
      </c>
    </row>
    <row r="45" spans="2:21" x14ac:dyDescent="0.2">
      <c r="B45" s="83">
        <v>1303</v>
      </c>
      <c r="C45" t="s">
        <v>207</v>
      </c>
      <c r="D45" t="s">
        <v>13</v>
      </c>
      <c r="E45">
        <v>119.4271</v>
      </c>
      <c r="F45">
        <v>13.6</v>
      </c>
      <c r="G45">
        <v>0.14899999999999999</v>
      </c>
      <c r="H45">
        <v>22.93</v>
      </c>
      <c r="I45">
        <v>0.25700000000000001</v>
      </c>
      <c r="J45">
        <v>22.93</v>
      </c>
      <c r="K45">
        <v>0.40600000000000003</v>
      </c>
      <c r="L45">
        <v>5.7249999999999996</v>
      </c>
      <c r="M45">
        <v>107.48439999999999</v>
      </c>
      <c r="O45" s="197">
        <v>8.7842133411167242E-2</v>
      </c>
      <c r="P45" s="197">
        <v>0.57699999999999996</v>
      </c>
      <c r="Q45" s="197">
        <v>0.15984213341116724</v>
      </c>
      <c r="R45" s="197">
        <v>0.63783999999999996</v>
      </c>
      <c r="S45" s="197">
        <v>7.9696700705927102</v>
      </c>
      <c r="T45" s="197">
        <v>108.53989264127219</v>
      </c>
      <c r="U45" s="196">
        <v>64.27</v>
      </c>
    </row>
    <row r="46" spans="2:21" x14ac:dyDescent="0.2">
      <c r="B46" s="83">
        <v>1305</v>
      </c>
      <c r="C46" t="s">
        <v>207</v>
      </c>
      <c r="D46" t="s">
        <v>13</v>
      </c>
      <c r="E46">
        <v>118.25</v>
      </c>
      <c r="F46">
        <v>15.19</v>
      </c>
      <c r="G46">
        <v>0.14099999999999999</v>
      </c>
      <c r="H46">
        <v>18.920000000000002</v>
      </c>
      <c r="I46">
        <v>6.2E-2</v>
      </c>
      <c r="J46">
        <v>18.920000000000002</v>
      </c>
      <c r="K46">
        <v>0.20300000000000001</v>
      </c>
      <c r="L46">
        <v>2.2002999999999999</v>
      </c>
      <c r="M46">
        <v>106.425</v>
      </c>
      <c r="O46" s="197">
        <v>0.11921026783343532</v>
      </c>
      <c r="P46" s="197">
        <v>0.65200000000000002</v>
      </c>
      <c r="Q46" s="197">
        <v>0.11521026783343531</v>
      </c>
      <c r="R46" s="197">
        <v>0.64861999999999997</v>
      </c>
      <c r="S46" s="197">
        <v>10.94809826461735</v>
      </c>
      <c r="T46" s="197">
        <v>171.03575896975187</v>
      </c>
      <c r="U46" s="196">
        <v>91.23</v>
      </c>
    </row>
    <row r="47" spans="2:21" x14ac:dyDescent="0.2">
      <c r="B47" s="83">
        <v>1403</v>
      </c>
      <c r="C47" t="s">
        <v>207</v>
      </c>
      <c r="D47" t="s">
        <v>13</v>
      </c>
      <c r="E47">
        <v>164.08930000000001</v>
      </c>
      <c r="F47">
        <v>14.24</v>
      </c>
      <c r="G47">
        <v>9.6000000000000002E-2</v>
      </c>
      <c r="H47">
        <v>30.63</v>
      </c>
      <c r="I47">
        <v>0.29899999999999999</v>
      </c>
      <c r="J47">
        <v>30.58</v>
      </c>
      <c r="K47">
        <v>0.39500000000000002</v>
      </c>
      <c r="L47">
        <v>8.0650999999999993</v>
      </c>
      <c r="M47">
        <v>147.68039999999999</v>
      </c>
      <c r="O47" s="197">
        <v>0.17560724377792344</v>
      </c>
      <c r="P47" s="197">
        <v>0.73</v>
      </c>
      <c r="Q47" s="197">
        <v>0.17160724377792344</v>
      </c>
      <c r="R47" s="197">
        <v>0.72661999999999993</v>
      </c>
      <c r="S47" s="197">
        <v>10.199370540160343</v>
      </c>
      <c r="T47" s="197">
        <v>120.5901169695391</v>
      </c>
      <c r="U47" s="196">
        <v>132.84</v>
      </c>
    </row>
    <row r="48" spans="2:21" x14ac:dyDescent="0.2">
      <c r="B48" s="83">
        <v>1408</v>
      </c>
      <c r="C48" t="s">
        <v>207</v>
      </c>
      <c r="D48" t="s">
        <v>13</v>
      </c>
      <c r="E48">
        <v>157.0385</v>
      </c>
      <c r="F48">
        <v>12.44</v>
      </c>
      <c r="G48">
        <v>8.5000000000000006E-2</v>
      </c>
      <c r="H48">
        <v>27.22</v>
      </c>
      <c r="I48">
        <v>0.25800000000000001</v>
      </c>
      <c r="J48">
        <v>27.22</v>
      </c>
      <c r="K48">
        <v>0.34300000000000003</v>
      </c>
      <c r="L48">
        <v>6.3392999999999997</v>
      </c>
      <c r="M48">
        <v>141.33459999999999</v>
      </c>
      <c r="O48" s="197">
        <v>0.25077606487898935</v>
      </c>
      <c r="P48" s="197">
        <v>0.80700000000000005</v>
      </c>
      <c r="Q48" s="197">
        <v>0.24677606487898934</v>
      </c>
      <c r="R48" s="197">
        <v>0.80362</v>
      </c>
      <c r="S48" s="197">
        <v>6.7878436028823739</v>
      </c>
      <c r="T48" s="197">
        <v>81.021089341887404</v>
      </c>
      <c r="U48" s="196">
        <v>59.14</v>
      </c>
    </row>
    <row r="49" spans="2:21" x14ac:dyDescent="0.2">
      <c r="B49" s="83">
        <v>1409</v>
      </c>
      <c r="C49" t="s">
        <v>207</v>
      </c>
      <c r="D49" t="s">
        <v>13</v>
      </c>
      <c r="E49">
        <v>113.8043</v>
      </c>
      <c r="F49">
        <v>5.39</v>
      </c>
      <c r="G49">
        <v>5.2999999999999999E-2</v>
      </c>
      <c r="H49">
        <v>17.45</v>
      </c>
      <c r="I49">
        <v>0.64400000000000002</v>
      </c>
      <c r="J49">
        <v>12.78</v>
      </c>
      <c r="K49">
        <v>0.69699999999999995</v>
      </c>
      <c r="L49">
        <v>8.8792000000000009</v>
      </c>
      <c r="M49">
        <v>102.4239</v>
      </c>
      <c r="O49" s="197">
        <v>0.13678847651894654</v>
      </c>
      <c r="P49" s="197">
        <v>0.61299999999999999</v>
      </c>
      <c r="Q49" s="197">
        <v>0.13278847651894654</v>
      </c>
      <c r="R49" s="197">
        <v>0.60961999999999994</v>
      </c>
      <c r="S49" s="197">
        <v>9.1417008851677704</v>
      </c>
      <c r="T49" s="197">
        <v>49.490014286460578</v>
      </c>
      <c r="U49" s="196">
        <v>43.83</v>
      </c>
    </row>
    <row r="50" spans="2:21" x14ac:dyDescent="0.2">
      <c r="B50" s="470" t="s">
        <v>322</v>
      </c>
      <c r="E50" s="471">
        <f>AVERAGE(E41:E49)</f>
        <v>142.50377777777777</v>
      </c>
      <c r="F50" s="471">
        <f>AVERAGE(F41:F49)</f>
        <v>14.855555555555551</v>
      </c>
      <c r="G50" s="471">
        <f>AVERAGE(G41:G49)</f>
        <v>0.12111111111111111</v>
      </c>
      <c r="H50" s="471">
        <f>AVERAGE(H41:H49)</f>
        <v>26.888888888888886</v>
      </c>
      <c r="I50" s="471">
        <f>AVERAGE(I41:I49)</f>
        <v>0.26955555555555555</v>
      </c>
      <c r="J50" s="471">
        <f>AVERAGE(J41:J49)</f>
        <v>26.34</v>
      </c>
      <c r="K50" s="471">
        <f>AVERAGE(K41:K49)</f>
        <v>0.39066666666666666</v>
      </c>
      <c r="L50" s="471">
        <f>AVERAGE(L41:L49)</f>
        <v>6.6880000000000006</v>
      </c>
      <c r="M50" s="471">
        <f>AVERAGE(M41:M49)</f>
        <v>128.25338888888888</v>
      </c>
      <c r="N50" s="471"/>
      <c r="O50" s="453">
        <f>AVERAGE(O41:O49)</f>
        <v>0.17569767394091335</v>
      </c>
      <c r="P50" s="453">
        <f>AVERAGE(P41:P49)</f>
        <v>0.71411111111111103</v>
      </c>
      <c r="Q50" s="453">
        <f>AVERAGE(Q41:Q49)</f>
        <v>0.17903100727424665</v>
      </c>
      <c r="R50" s="453">
        <f>AVERAGE(R41:R49)</f>
        <v>0.71692777777777772</v>
      </c>
      <c r="S50" s="453">
        <f>AVERAGE(S41:S49)</f>
        <v>8.8497100798836286</v>
      </c>
      <c r="T50" s="453">
        <f>AVERAGE(T41:T49)</f>
        <v>122.05624543043963</v>
      </c>
      <c r="U50" s="472">
        <f>AVERAGE(U41:U49)</f>
        <v>99.947777777777787</v>
      </c>
    </row>
    <row r="51" spans="2:21" x14ac:dyDescent="0.2">
      <c r="B51" s="470" t="s">
        <v>768</v>
      </c>
      <c r="E51">
        <f>STDEV(E41:E49)</f>
        <v>23.688264559733991</v>
      </c>
      <c r="F51">
        <f>STDEV(F41:F49)</f>
        <v>4.9082560831498938</v>
      </c>
      <c r="G51">
        <f>STDEV(G41:G49)</f>
        <v>4.0738324844194422E-2</v>
      </c>
      <c r="H51">
        <f>STDEV(H41:H49)</f>
        <v>6.4512410520078438</v>
      </c>
      <c r="I51">
        <f>STDEV(I41:I49)</f>
        <v>0.15646494104999309</v>
      </c>
      <c r="J51">
        <f>STDEV(J41:J49)</f>
        <v>7.405400056715373</v>
      </c>
      <c r="K51">
        <f>STDEV(K41:K49)</f>
        <v>0.1317241435728469</v>
      </c>
      <c r="L51">
        <f>STDEV(L41:L49)</f>
        <v>2.2262092393797985</v>
      </c>
      <c r="M51">
        <f>STDEV(M41:M49)</f>
        <v>21.319421252313862</v>
      </c>
      <c r="O51" s="197">
        <f>STDEV(O41:O49)</f>
        <v>5.9859814371909757E-2</v>
      </c>
      <c r="P51" s="197">
        <f>STDEV(P41:P49)</f>
        <v>8.5074150663471793E-2</v>
      </c>
      <c r="Q51" s="197">
        <f>STDEV(Q41:Q49)</f>
        <v>5.1732346369021444E-2</v>
      </c>
      <c r="R51" s="197">
        <f>STDEV(R41:R49)</f>
        <v>7.4496816841019789E-2</v>
      </c>
      <c r="S51" s="197">
        <f>STDEV(S41:S49)</f>
        <v>1.6718043973723842</v>
      </c>
      <c r="T51" s="197">
        <f>STDEV(T41:T49)</f>
        <v>38.600420876906696</v>
      </c>
      <c r="U51" s="196">
        <f>STDEV(U41:U49)</f>
        <v>36.253774899235559</v>
      </c>
    </row>
    <row r="52" spans="2:21" x14ac:dyDescent="0.2">
      <c r="B52" s="470"/>
      <c r="O52" s="197"/>
      <c r="P52" s="197"/>
      <c r="Q52" s="197"/>
      <c r="R52" s="197"/>
      <c r="S52" s="197"/>
      <c r="T52" s="197"/>
      <c r="U52" s="196"/>
    </row>
    <row r="53" spans="2:21" x14ac:dyDescent="0.2">
      <c r="B53" s="83">
        <v>1368</v>
      </c>
      <c r="C53" t="s">
        <v>1</v>
      </c>
      <c r="D53" t="s">
        <v>0</v>
      </c>
      <c r="E53">
        <v>141.05770000000001</v>
      </c>
      <c r="F53">
        <v>9.2899999999999991</v>
      </c>
      <c r="G53">
        <v>7.3999999999999996E-2</v>
      </c>
      <c r="H53">
        <v>24.45</v>
      </c>
      <c r="I53">
        <v>0.60199999999999998</v>
      </c>
      <c r="J53">
        <v>17.989999999999998</v>
      </c>
      <c r="K53">
        <v>0.67600000000000005</v>
      </c>
      <c r="L53">
        <v>12.570399999999999</v>
      </c>
      <c r="M53">
        <v>126.95189999999999</v>
      </c>
      <c r="O53" s="197">
        <v>0.1731802156913565</v>
      </c>
      <c r="P53" s="197">
        <v>0.66400000000000003</v>
      </c>
      <c r="Q53" s="197">
        <v>0.16518021569135652</v>
      </c>
      <c r="R53" s="197">
        <v>0.65724000000000005</v>
      </c>
      <c r="S53" s="197">
        <v>9.1089326912980884</v>
      </c>
      <c r="T53" s="197">
        <v>73.928461401319012</v>
      </c>
      <c r="U53" s="196">
        <v>74.66</v>
      </c>
    </row>
    <row r="54" spans="2:21" x14ac:dyDescent="0.2">
      <c r="B54" s="83">
        <v>1357</v>
      </c>
      <c r="C54" t="s">
        <v>1</v>
      </c>
      <c r="D54" t="s">
        <v>0</v>
      </c>
      <c r="E54">
        <v>133.80000000000001</v>
      </c>
      <c r="F54">
        <v>11.8</v>
      </c>
      <c r="G54">
        <v>0.105</v>
      </c>
      <c r="H54">
        <v>26.76</v>
      </c>
      <c r="I54">
        <v>0.42599999999999999</v>
      </c>
      <c r="J54">
        <v>26.76</v>
      </c>
      <c r="K54">
        <v>0.53100000000000003</v>
      </c>
      <c r="L54">
        <v>9.4276999999999997</v>
      </c>
      <c r="M54">
        <v>120.42</v>
      </c>
      <c r="O54" s="197">
        <v>0.1232065168755261</v>
      </c>
      <c r="P54" s="197">
        <v>0.623</v>
      </c>
      <c r="Q54" s="197">
        <v>0.16520651687552609</v>
      </c>
      <c r="R54" s="197">
        <v>0.65849000000000002</v>
      </c>
      <c r="S54" s="197">
        <v>8.6388843914390829</v>
      </c>
      <c r="T54" s="197">
        <v>94.066289235483367</v>
      </c>
      <c r="U54" s="196">
        <v>91.49</v>
      </c>
    </row>
    <row r="55" spans="2:21" x14ac:dyDescent="0.2">
      <c r="B55" s="83">
        <v>1359</v>
      </c>
      <c r="C55" t="s">
        <v>1</v>
      </c>
      <c r="D55" t="s">
        <v>0</v>
      </c>
      <c r="E55">
        <v>121.0784</v>
      </c>
      <c r="F55">
        <v>11.87</v>
      </c>
      <c r="G55">
        <v>0.11600000000000001</v>
      </c>
      <c r="H55">
        <v>24.7</v>
      </c>
      <c r="I55">
        <v>0.46</v>
      </c>
      <c r="J55">
        <v>23.34</v>
      </c>
      <c r="K55">
        <v>0.57599999999999996</v>
      </c>
      <c r="L55">
        <v>10.1249</v>
      </c>
      <c r="M55">
        <v>108.9706</v>
      </c>
      <c r="O55" s="197">
        <v>0.12527443256027471</v>
      </c>
      <c r="P55" s="197">
        <v>0.63700000000000001</v>
      </c>
      <c r="Q55" s="197">
        <v>0.1772744325602747</v>
      </c>
      <c r="R55" s="197">
        <v>0.68093999999999999</v>
      </c>
      <c r="S55" s="197">
        <v>7.2853310806351743</v>
      </c>
      <c r="T55" s="197">
        <v>91.189210798932308</v>
      </c>
      <c r="U55" s="196">
        <v>70.34</v>
      </c>
    </row>
    <row r="56" spans="2:21" x14ac:dyDescent="0.2">
      <c r="B56" s="83">
        <v>1361</v>
      </c>
      <c r="C56" t="s">
        <v>1</v>
      </c>
      <c r="D56" t="s">
        <v>0</v>
      </c>
      <c r="E56">
        <v>113.5211</v>
      </c>
      <c r="F56">
        <v>10.19</v>
      </c>
      <c r="G56">
        <v>9.9000000000000005E-2</v>
      </c>
      <c r="H56">
        <v>32.24</v>
      </c>
      <c r="I56">
        <v>0.505</v>
      </c>
      <c r="J56">
        <v>26.36</v>
      </c>
      <c r="K56">
        <v>0.60399999999999998</v>
      </c>
      <c r="L56">
        <v>12.949299999999999</v>
      </c>
      <c r="M56">
        <v>102.169</v>
      </c>
      <c r="O56" s="197">
        <v>0.19829510418129206</v>
      </c>
      <c r="P56" s="197">
        <v>0.72499999999999998</v>
      </c>
      <c r="Q56" s="197">
        <v>0.22629510418129206</v>
      </c>
      <c r="R56" s="197">
        <v>0.74865999999999999</v>
      </c>
      <c r="S56" s="197">
        <v>5.3509409216526853</v>
      </c>
      <c r="T56" s="197">
        <v>67.423866084953332</v>
      </c>
      <c r="U56" s="196">
        <v>91.49</v>
      </c>
    </row>
    <row r="57" spans="2:21" x14ac:dyDescent="0.2">
      <c r="B57" s="83">
        <v>1362</v>
      </c>
      <c r="C57" t="s">
        <v>1</v>
      </c>
      <c r="D57" t="s">
        <v>0</v>
      </c>
      <c r="E57">
        <v>133.86359999999999</v>
      </c>
      <c r="F57">
        <v>10.5</v>
      </c>
      <c r="G57">
        <v>9.5000000000000001E-2</v>
      </c>
      <c r="H57">
        <v>23.56</v>
      </c>
      <c r="I57">
        <v>0.25700000000000001</v>
      </c>
      <c r="J57">
        <v>22.56</v>
      </c>
      <c r="K57">
        <v>0.35199999999999998</v>
      </c>
      <c r="L57">
        <v>5.2367999999999997</v>
      </c>
      <c r="M57">
        <v>120.4773</v>
      </c>
      <c r="O57" s="197">
        <v>0.20192954772817584</v>
      </c>
      <c r="P57" s="197">
        <v>0.72399999999999998</v>
      </c>
      <c r="Q57" s="197">
        <v>0.23192954772817584</v>
      </c>
      <c r="R57" s="197">
        <v>0.74934999999999996</v>
      </c>
      <c r="S57" s="197">
        <v>6.1565178477107629</v>
      </c>
      <c r="T57" s="197">
        <v>67.849698988949811</v>
      </c>
      <c r="U57" s="196">
        <v>36.659999999999997</v>
      </c>
    </row>
    <row r="58" spans="2:21" x14ac:dyDescent="0.2">
      <c r="B58" s="83">
        <v>1365</v>
      </c>
      <c r="C58" t="s">
        <v>1</v>
      </c>
      <c r="D58" t="s">
        <v>0</v>
      </c>
      <c r="E58">
        <v>67.540999999999997</v>
      </c>
      <c r="F58">
        <v>7.14</v>
      </c>
      <c r="G58">
        <v>0.121</v>
      </c>
      <c r="H58">
        <v>16.48</v>
      </c>
      <c r="I58">
        <v>0.878</v>
      </c>
      <c r="J58">
        <v>7.75</v>
      </c>
      <c r="K58">
        <v>0.999</v>
      </c>
      <c r="L58">
        <v>10.6896</v>
      </c>
      <c r="M58">
        <v>60.786900000000003</v>
      </c>
      <c r="O58" s="197">
        <v>0.13910754271682699</v>
      </c>
      <c r="P58" s="197">
        <v>0.627</v>
      </c>
      <c r="Q58" s="197">
        <v>0.13510754271682698</v>
      </c>
      <c r="R58" s="197">
        <v>0.62361999999999995</v>
      </c>
      <c r="S58" s="197">
        <v>5.3323250415656203</v>
      </c>
      <c r="T58" s="197">
        <v>65.912630937746215</v>
      </c>
      <c r="U58" s="196">
        <v>36.57</v>
      </c>
    </row>
    <row r="59" spans="2:21" x14ac:dyDescent="0.2">
      <c r="B59" s="83">
        <v>1366</v>
      </c>
      <c r="C59" t="s">
        <v>1</v>
      </c>
      <c r="D59" t="s">
        <v>0</v>
      </c>
      <c r="E59">
        <v>123.5556</v>
      </c>
      <c r="F59">
        <v>8.82</v>
      </c>
      <c r="G59">
        <v>7.8E-2</v>
      </c>
      <c r="H59">
        <v>22.24</v>
      </c>
      <c r="I59">
        <v>0.53200000000000003</v>
      </c>
      <c r="J59">
        <v>14.77</v>
      </c>
      <c r="K59">
        <v>0.61</v>
      </c>
      <c r="L59">
        <v>9.4280000000000008</v>
      </c>
      <c r="M59">
        <v>111.2</v>
      </c>
      <c r="O59" s="197">
        <v>0.24500793598025369</v>
      </c>
      <c r="P59" s="197">
        <v>0.78200000000000003</v>
      </c>
      <c r="Q59" s="197">
        <v>0.2490079359802537</v>
      </c>
      <c r="R59" s="197">
        <v>0.78538000000000008</v>
      </c>
      <c r="S59" s="197">
        <v>5.2927084223713718</v>
      </c>
      <c r="T59" s="197">
        <v>55.637195439018583</v>
      </c>
      <c r="U59" s="196">
        <v>25.94</v>
      </c>
    </row>
    <row r="60" spans="2:21" x14ac:dyDescent="0.2">
      <c r="B60" s="83">
        <v>1370</v>
      </c>
      <c r="C60" t="s">
        <v>1</v>
      </c>
      <c r="D60" t="s">
        <v>0</v>
      </c>
      <c r="E60">
        <v>111.8125</v>
      </c>
      <c r="F60">
        <v>6.69</v>
      </c>
      <c r="G60">
        <v>6.8000000000000005E-2</v>
      </c>
      <c r="H60">
        <v>17.89</v>
      </c>
      <c r="I60">
        <v>1.7290000000000001</v>
      </c>
      <c r="J60">
        <v>3.38</v>
      </c>
      <c r="K60">
        <v>1.7969999999999999</v>
      </c>
      <c r="L60">
        <v>18.0519</v>
      </c>
      <c r="M60">
        <v>100.6313</v>
      </c>
      <c r="O60" s="197">
        <v>0.18007036660386583</v>
      </c>
      <c r="P60" s="197">
        <v>0.61699999999999999</v>
      </c>
      <c r="Q60" s="197">
        <v>0.18407036660386583</v>
      </c>
      <c r="R60" s="197">
        <v>0.62038000000000004</v>
      </c>
      <c r="S60" s="197">
        <v>6.4794061568496844</v>
      </c>
      <c r="T60" s="197">
        <v>45.095169598177307</v>
      </c>
      <c r="U60" s="196">
        <v>8.25</v>
      </c>
    </row>
    <row r="61" spans="2:21" x14ac:dyDescent="0.2">
      <c r="B61" s="83">
        <v>1148</v>
      </c>
      <c r="C61" t="s">
        <v>1</v>
      </c>
      <c r="D61" t="s">
        <v>0</v>
      </c>
      <c r="E61">
        <v>111.9</v>
      </c>
      <c r="F61">
        <v>7.17</v>
      </c>
      <c r="G61">
        <v>6.8000000000000005E-2</v>
      </c>
      <c r="H61">
        <v>22.38</v>
      </c>
      <c r="I61">
        <v>0.97599999999999998</v>
      </c>
      <c r="J61">
        <v>6.41</v>
      </c>
      <c r="K61">
        <v>1.044</v>
      </c>
      <c r="L61">
        <v>13.082000000000001</v>
      </c>
      <c r="M61">
        <v>100.71</v>
      </c>
      <c r="O61" s="197">
        <v>0.15832337553412223</v>
      </c>
      <c r="P61" s="197">
        <v>0.64900000000000002</v>
      </c>
      <c r="Q61" s="197">
        <v>0.16032337553412224</v>
      </c>
      <c r="R61" s="197">
        <v>0.65068999999999999</v>
      </c>
      <c r="S61" s="197">
        <v>7.4449530271146376</v>
      </c>
      <c r="T61" s="197">
        <v>58.200462464776827</v>
      </c>
      <c r="U61" s="196">
        <v>63.07</v>
      </c>
    </row>
    <row r="62" spans="2:21" x14ac:dyDescent="0.2">
      <c r="B62" s="83">
        <v>1144</v>
      </c>
      <c r="C62" t="s">
        <v>1</v>
      </c>
      <c r="D62" t="s">
        <v>0</v>
      </c>
      <c r="E62">
        <v>139.5652</v>
      </c>
      <c r="F62">
        <v>8.51</v>
      </c>
      <c r="G62">
        <v>6.8000000000000005E-2</v>
      </c>
      <c r="H62">
        <v>21.4</v>
      </c>
      <c r="I62">
        <v>0.65700000000000003</v>
      </c>
      <c r="J62">
        <v>14.05</v>
      </c>
      <c r="K62">
        <v>0.72499999999999998</v>
      </c>
      <c r="L62">
        <v>11.3337</v>
      </c>
      <c r="M62">
        <v>125.6087</v>
      </c>
      <c r="O62" s="197">
        <v>0.24090731601632853</v>
      </c>
      <c r="P62" s="197">
        <v>0.79</v>
      </c>
      <c r="Q62" s="197">
        <v>0.23490731601632853</v>
      </c>
      <c r="R62" s="197">
        <v>0.78493000000000002</v>
      </c>
      <c r="S62" s="197">
        <v>6.3373737860220016</v>
      </c>
      <c r="T62" s="197">
        <v>56.871402843287235</v>
      </c>
      <c r="U62" s="196">
        <v>28.38</v>
      </c>
    </row>
    <row r="63" spans="2:21" x14ac:dyDescent="0.2">
      <c r="B63" s="470" t="s">
        <v>322</v>
      </c>
      <c r="E63" s="471">
        <f>AVERAGE(E53:E62)</f>
        <v>119.76951</v>
      </c>
      <c r="F63" s="471">
        <f>AVERAGE(F53:F62)</f>
        <v>9.1980000000000004</v>
      </c>
      <c r="G63" s="471">
        <f>AVERAGE(G53:G62)</f>
        <v>8.9200000000000015E-2</v>
      </c>
      <c r="H63" s="471">
        <f>AVERAGE(H53:H62)</f>
        <v>23.21</v>
      </c>
      <c r="I63" s="471">
        <f>AVERAGE(I53:I62)</f>
        <v>0.70220000000000005</v>
      </c>
      <c r="J63" s="471">
        <f>AVERAGE(J53:J62)</f>
        <v>16.337</v>
      </c>
      <c r="K63" s="471">
        <f>AVERAGE(K53:K62)</f>
        <v>0.79139999999999999</v>
      </c>
      <c r="L63" s="471">
        <f>AVERAGE(L53:L62)</f>
        <v>11.289430000000001</v>
      </c>
      <c r="M63" s="471">
        <f>AVERAGE(M53:M62)</f>
        <v>107.79257</v>
      </c>
      <c r="N63" s="471"/>
      <c r="O63" s="453">
        <f>AVERAGE(O53:O62)</f>
        <v>0.17853023538880225</v>
      </c>
      <c r="P63" s="453">
        <f>AVERAGE(P53:P62)</f>
        <v>0.68379999999999996</v>
      </c>
      <c r="Q63" s="453">
        <f>AVERAGE(Q53:Q62)</f>
        <v>0.19293023538880227</v>
      </c>
      <c r="R63" s="453">
        <f>AVERAGE(R53:R62)</f>
        <v>0.69596799999999992</v>
      </c>
      <c r="S63" s="453">
        <f>AVERAGE(S53:S62)</f>
        <v>6.7427373366659111</v>
      </c>
      <c r="T63" s="453">
        <f>AVERAGE(T53:T62)</f>
        <v>67.617438779264404</v>
      </c>
      <c r="U63" s="472">
        <f>AVERAGE(U53:U62)</f>
        <v>52.685000000000002</v>
      </c>
    </row>
    <row r="64" spans="2:21" x14ac:dyDescent="0.2">
      <c r="B64" s="470" t="s">
        <v>768</v>
      </c>
      <c r="E64">
        <f>STDEV(E53:E62)</f>
        <v>21.470147619605907</v>
      </c>
      <c r="F64">
        <f>STDEV(F53:F62)</f>
        <v>1.8812572628135895</v>
      </c>
      <c r="G64">
        <f>STDEV(G53:G62)</f>
        <v>2.0584784024451942E-2</v>
      </c>
      <c r="H64">
        <f>STDEV(H53:H62)</f>
        <v>4.4287545277049034</v>
      </c>
      <c r="I64">
        <f>STDEV(I53:I62)</f>
        <v>0.4181014762524099</v>
      </c>
      <c r="J64">
        <f>STDEV(J53:J62)</f>
        <v>8.4816875286309212</v>
      </c>
      <c r="K64">
        <f>STDEV(K53:K62)</f>
        <v>0.40976475636095822</v>
      </c>
      <c r="L64">
        <f>STDEV(L53:L62)</f>
        <v>3.3103127814788422</v>
      </c>
      <c r="M64">
        <f>STDEV(M53:M62)</f>
        <v>19.323133082744175</v>
      </c>
      <c r="O64" s="197">
        <f>STDEV(O53:O62)</f>
        <v>4.363830845400879E-2</v>
      </c>
      <c r="P64" s="197">
        <f>STDEV(P53:P62)</f>
        <v>6.6176195787374256E-2</v>
      </c>
      <c r="Q64" s="197">
        <f>STDEV(Q53:Q62)</f>
        <v>3.9171822823786E-2</v>
      </c>
      <c r="R64" s="197">
        <f>STDEV(R53:R62)</f>
        <v>6.4689861269839749E-2</v>
      </c>
      <c r="S64" s="197">
        <f>STDEV(S53:S62)</f>
        <v>1.3576134746722011</v>
      </c>
      <c r="T64" s="197">
        <f>STDEV(T53:T62)</f>
        <v>15.466567847780537</v>
      </c>
      <c r="U64" s="196">
        <f>STDEV(U53:U62)</f>
        <v>29.270947010455416</v>
      </c>
    </row>
    <row r="65" spans="2:21" x14ac:dyDescent="0.2">
      <c r="B65" s="83"/>
      <c r="O65" s="197"/>
      <c r="P65" s="197"/>
      <c r="Q65" s="197"/>
      <c r="R65" s="197"/>
      <c r="S65" s="197"/>
      <c r="T65" s="197"/>
      <c r="U65" s="196"/>
    </row>
    <row r="66" spans="2:21" x14ac:dyDescent="0.2">
      <c r="B66" s="83">
        <v>1353</v>
      </c>
      <c r="C66" t="s">
        <v>207</v>
      </c>
      <c r="D66" t="s">
        <v>0</v>
      </c>
      <c r="E66">
        <v>134.35480000000001</v>
      </c>
      <c r="F66">
        <v>14.1</v>
      </c>
      <c r="G66">
        <v>0.11799999999999999</v>
      </c>
      <c r="H66">
        <v>33.32</v>
      </c>
      <c r="I66">
        <v>0.38800000000000001</v>
      </c>
      <c r="J66">
        <v>33.24</v>
      </c>
      <c r="K66">
        <v>0.50600000000000001</v>
      </c>
      <c r="L66">
        <v>11.098000000000001</v>
      </c>
      <c r="M66">
        <v>120.9194</v>
      </c>
      <c r="O66" s="197">
        <v>0.23213660500505306</v>
      </c>
      <c r="P66" s="197">
        <v>0.78800000000000003</v>
      </c>
      <c r="Q66" s="197">
        <v>0.25213660500505308</v>
      </c>
      <c r="R66" s="197">
        <v>0.80490000000000006</v>
      </c>
      <c r="S66" s="197">
        <v>5.6838945167757204</v>
      </c>
      <c r="T66" s="197">
        <v>90.023342701648204</v>
      </c>
      <c r="U66" s="196">
        <v>115.79</v>
      </c>
    </row>
    <row r="67" spans="2:21" x14ac:dyDescent="0.2">
      <c r="B67" s="83">
        <v>1354</v>
      </c>
      <c r="C67" t="s">
        <v>207</v>
      </c>
      <c r="D67" t="s">
        <v>0</v>
      </c>
      <c r="E67">
        <v>132.05879999999999</v>
      </c>
      <c r="F67">
        <v>11.79</v>
      </c>
      <c r="G67">
        <v>0.10100000000000001</v>
      </c>
      <c r="H67">
        <v>26.94</v>
      </c>
      <c r="I67">
        <v>0.3</v>
      </c>
      <c r="J67">
        <v>26.67</v>
      </c>
      <c r="K67">
        <v>0.40100000000000002</v>
      </c>
      <c r="L67">
        <v>7.0888</v>
      </c>
      <c r="M67">
        <v>118.85290000000001</v>
      </c>
      <c r="O67" s="197">
        <v>0.12412531733678833</v>
      </c>
      <c r="P67" s="197">
        <v>0.64800000000000002</v>
      </c>
      <c r="Q67" s="197">
        <v>0.14212531733678832</v>
      </c>
      <c r="R67" s="197">
        <v>0.66320999999999997</v>
      </c>
      <c r="S67" s="197">
        <v>9.9111630946232889</v>
      </c>
      <c r="T67" s="197">
        <v>110.03311790637646</v>
      </c>
      <c r="U67" s="196">
        <v>125.7</v>
      </c>
    </row>
    <row r="68" spans="2:21" x14ac:dyDescent="0.2">
      <c r="B68" s="83">
        <v>1355</v>
      </c>
      <c r="C68" t="s">
        <v>207</v>
      </c>
      <c r="D68" t="s">
        <v>0</v>
      </c>
      <c r="E68">
        <v>196.84520000000001</v>
      </c>
      <c r="F68">
        <v>17.05</v>
      </c>
      <c r="G68">
        <v>0.10199999999999999</v>
      </c>
      <c r="H68">
        <v>33.07</v>
      </c>
      <c r="I68">
        <v>0.30099999999999999</v>
      </c>
      <c r="J68">
        <v>32.76</v>
      </c>
      <c r="K68">
        <v>0.40300000000000002</v>
      </c>
      <c r="L68">
        <v>9.2096</v>
      </c>
      <c r="M68">
        <v>177.16069999999999</v>
      </c>
      <c r="O68" s="197">
        <v>0.17975071828106365</v>
      </c>
      <c r="P68" s="197">
        <v>0.751</v>
      </c>
      <c r="Q68" s="197">
        <v>0.18375071828106365</v>
      </c>
      <c r="R68" s="197">
        <v>0.75438000000000005</v>
      </c>
      <c r="S68" s="197">
        <v>11.426796874457251</v>
      </c>
      <c r="T68" s="197">
        <v>139.995958876483</v>
      </c>
      <c r="U68" s="196">
        <v>143.75</v>
      </c>
    </row>
    <row r="69" spans="2:21" x14ac:dyDescent="0.2">
      <c r="B69" s="83">
        <v>1367</v>
      </c>
      <c r="C69" t="s">
        <v>207</v>
      </c>
      <c r="D69" t="s">
        <v>0</v>
      </c>
      <c r="E69">
        <v>134</v>
      </c>
      <c r="F69">
        <v>17.54</v>
      </c>
      <c r="G69">
        <v>0.151</v>
      </c>
      <c r="H69">
        <v>34.840000000000003</v>
      </c>
      <c r="I69">
        <v>0.33</v>
      </c>
      <c r="J69">
        <v>29.7</v>
      </c>
      <c r="K69">
        <v>0.48099999999999998</v>
      </c>
      <c r="L69">
        <v>10.897</v>
      </c>
      <c r="M69">
        <v>120.6</v>
      </c>
      <c r="O69" s="197">
        <v>0.19114499827887638</v>
      </c>
      <c r="P69" s="197">
        <v>0.749</v>
      </c>
      <c r="Q69" s="197">
        <v>0.1831449982788764</v>
      </c>
      <c r="R69" s="197">
        <v>0.74224000000000001</v>
      </c>
      <c r="S69" s="197">
        <v>7.8043809373209072</v>
      </c>
      <c r="T69" s="197">
        <v>142.17029918748892</v>
      </c>
      <c r="U69" s="196">
        <v>153.5</v>
      </c>
    </row>
    <row r="70" spans="2:21" x14ac:dyDescent="0.2">
      <c r="B70" s="83">
        <v>1369</v>
      </c>
      <c r="C70" t="s">
        <v>207</v>
      </c>
      <c r="D70" t="s">
        <v>0</v>
      </c>
      <c r="E70">
        <v>191.22550000000001</v>
      </c>
      <c r="F70">
        <v>16.350000000000001</v>
      </c>
      <c r="G70">
        <v>9.8000000000000004E-2</v>
      </c>
      <c r="H70">
        <v>39.01</v>
      </c>
      <c r="I70">
        <v>0.33700000000000002</v>
      </c>
      <c r="J70">
        <v>39.01</v>
      </c>
      <c r="K70">
        <v>0.435</v>
      </c>
      <c r="L70">
        <v>11.0197</v>
      </c>
      <c r="M70">
        <v>172.10290000000001</v>
      </c>
      <c r="O70" s="197">
        <v>0.27667048078158185</v>
      </c>
      <c r="P70" s="197">
        <v>0.82399999999999995</v>
      </c>
      <c r="Q70" s="197">
        <v>0.28267048078158186</v>
      </c>
      <c r="R70" s="197">
        <v>0.82906999999999997</v>
      </c>
      <c r="S70" s="197">
        <v>7.2159592364466363</v>
      </c>
      <c r="T70" s="197">
        <v>95.908808465034681</v>
      </c>
      <c r="U70" s="196">
        <v>105.42</v>
      </c>
    </row>
    <row r="71" spans="2:21" x14ac:dyDescent="0.2">
      <c r="B71" s="83">
        <v>1371</v>
      </c>
      <c r="C71" t="s">
        <v>207</v>
      </c>
      <c r="D71" t="s">
        <v>0</v>
      </c>
      <c r="E71">
        <v>158.63999999999999</v>
      </c>
      <c r="F71">
        <v>13.62</v>
      </c>
      <c r="G71">
        <v>9.6000000000000002E-2</v>
      </c>
      <c r="H71">
        <v>26.44</v>
      </c>
      <c r="I71">
        <v>0.253</v>
      </c>
      <c r="J71">
        <v>26.31</v>
      </c>
      <c r="K71">
        <v>0.34899999999999998</v>
      </c>
      <c r="L71">
        <v>6.1394000000000002</v>
      </c>
      <c r="M71">
        <v>142.77600000000001</v>
      </c>
      <c r="O71" s="197">
        <v>0.13666629132084829</v>
      </c>
      <c r="P71" s="197">
        <v>0.64900000000000002</v>
      </c>
      <c r="Q71" s="197">
        <v>0.13266629132084828</v>
      </c>
      <c r="R71" s="197">
        <v>0.64561999999999997</v>
      </c>
      <c r="S71" s="197">
        <v>12.755010961356993</v>
      </c>
      <c r="T71" s="197">
        <v>132.56335595805021</v>
      </c>
      <c r="U71" s="196">
        <v>131.01</v>
      </c>
    </row>
    <row r="72" spans="2:21" x14ac:dyDescent="0.2">
      <c r="B72" s="83">
        <v>1374</v>
      </c>
      <c r="C72" t="s">
        <v>207</v>
      </c>
      <c r="D72" t="s">
        <v>0</v>
      </c>
      <c r="E72">
        <v>145.5</v>
      </c>
      <c r="F72">
        <v>10.9</v>
      </c>
      <c r="G72">
        <v>8.3000000000000004E-2</v>
      </c>
      <c r="H72">
        <v>20.37</v>
      </c>
      <c r="I72">
        <v>0.216</v>
      </c>
      <c r="J72">
        <v>20.36</v>
      </c>
      <c r="K72">
        <v>0.29899999999999999</v>
      </c>
      <c r="L72">
        <v>4.1307999999999998</v>
      </c>
      <c r="M72">
        <v>130.94999999999999</v>
      </c>
      <c r="O72" s="197">
        <v>0.14657677129076213</v>
      </c>
      <c r="P72" s="197">
        <v>0.72099999999999997</v>
      </c>
      <c r="Q72" s="197">
        <v>0.14257677129076213</v>
      </c>
      <c r="R72" s="197">
        <v>0.71761999999999992</v>
      </c>
      <c r="S72" s="197">
        <v>10.885363625151452</v>
      </c>
      <c r="T72" s="197">
        <v>109.72415673585685</v>
      </c>
      <c r="U72" s="196">
        <v>84.07</v>
      </c>
    </row>
    <row r="73" spans="2:21" x14ac:dyDescent="0.2">
      <c r="B73" s="83">
        <v>1398</v>
      </c>
      <c r="C73" t="s">
        <v>207</v>
      </c>
      <c r="D73" t="s">
        <v>0</v>
      </c>
      <c r="E73">
        <v>122.6707</v>
      </c>
      <c r="F73">
        <v>8.35</v>
      </c>
      <c r="G73">
        <v>9.8000000000000004E-2</v>
      </c>
      <c r="H73">
        <v>33.53</v>
      </c>
      <c r="I73">
        <v>0.44</v>
      </c>
      <c r="J73">
        <v>33.46</v>
      </c>
      <c r="K73">
        <v>0.53800000000000003</v>
      </c>
      <c r="L73">
        <v>11.058400000000001</v>
      </c>
      <c r="M73">
        <v>110.4037</v>
      </c>
      <c r="O73" s="197">
        <v>0.15804312326307429</v>
      </c>
      <c r="P73" s="197">
        <v>0.69499999999999995</v>
      </c>
      <c r="Q73" s="197">
        <v>0.15404312326307429</v>
      </c>
      <c r="R73" s="197">
        <v>0.6916199999999999</v>
      </c>
      <c r="S73" s="197">
        <v>8.494293279369808</v>
      </c>
      <c r="T73" s="197">
        <v>74.979354841272965</v>
      </c>
      <c r="U73" s="196">
        <v>170.27</v>
      </c>
    </row>
    <row r="74" spans="2:21" x14ac:dyDescent="0.2">
      <c r="B74" s="83">
        <v>1145</v>
      </c>
      <c r="C74" t="s">
        <v>207</v>
      </c>
      <c r="D74" t="s">
        <v>0</v>
      </c>
      <c r="E74">
        <v>125.5714</v>
      </c>
      <c r="F74">
        <v>6.26</v>
      </c>
      <c r="G74">
        <v>5.6000000000000001E-2</v>
      </c>
      <c r="H74">
        <v>17.579999999999998</v>
      </c>
      <c r="I74">
        <v>0.29499999999999998</v>
      </c>
      <c r="J74">
        <v>17.52</v>
      </c>
      <c r="K74">
        <v>0.35099999999999998</v>
      </c>
      <c r="L74">
        <v>4.5548000000000002</v>
      </c>
      <c r="M74">
        <v>113.01430000000001</v>
      </c>
      <c r="O74" s="197">
        <v>0.14073430570778547</v>
      </c>
      <c r="P74" s="197">
        <v>0.73</v>
      </c>
      <c r="Q74" s="197">
        <v>0.13673430570778547</v>
      </c>
      <c r="R74" s="197">
        <v>0.72661999999999993</v>
      </c>
      <c r="S74" s="197">
        <v>9.7958464756398094</v>
      </c>
      <c r="T74" s="197">
        <v>66.532552697066222</v>
      </c>
      <c r="U74" s="196">
        <v>67.72</v>
      </c>
    </row>
    <row r="75" spans="2:21" x14ac:dyDescent="0.2">
      <c r="B75" s="470" t="s">
        <v>322</v>
      </c>
      <c r="E75" s="471">
        <f>AVERAGE(E66:E74)</f>
        <v>148.98515555555554</v>
      </c>
      <c r="F75" s="471">
        <f>AVERAGE(F66:F74)</f>
        <v>12.884444444444446</v>
      </c>
      <c r="G75" s="471">
        <f>AVERAGE(G66:G74)</f>
        <v>0.10033333333333333</v>
      </c>
      <c r="H75" s="471">
        <f>AVERAGE(H66:H74)</f>
        <v>29.455555555555559</v>
      </c>
      <c r="I75" s="471">
        <f>AVERAGE(I66:I74)</f>
        <v>0.31777777777777777</v>
      </c>
      <c r="J75" s="471">
        <f>AVERAGE(J66:J74)</f>
        <v>28.781111111111116</v>
      </c>
      <c r="K75" s="471">
        <f>AVERAGE(K66:K74)</f>
        <v>0.4181111111111111</v>
      </c>
      <c r="L75" s="471">
        <f>AVERAGE(L66:L74)</f>
        <v>8.3551666666666673</v>
      </c>
      <c r="M75" s="471">
        <f>AVERAGE(M66:M74)</f>
        <v>134.08665555555558</v>
      </c>
      <c r="N75" s="471"/>
      <c r="O75" s="453">
        <f>AVERAGE(O66:O74)</f>
        <v>0.17620540125175929</v>
      </c>
      <c r="P75" s="453">
        <f>AVERAGE(P66:P74)</f>
        <v>0.72833333333333328</v>
      </c>
      <c r="Q75" s="453">
        <f>AVERAGE(Q66:Q74)</f>
        <v>0.17887206791842597</v>
      </c>
      <c r="R75" s="453">
        <f>AVERAGE(R66:R74)</f>
        <v>0.73058666666666672</v>
      </c>
      <c r="S75" s="453">
        <f>AVERAGE(S66:S74)</f>
        <v>9.3303010001268731</v>
      </c>
      <c r="T75" s="453">
        <f>AVERAGE(T66:T74)</f>
        <v>106.88121637436417</v>
      </c>
      <c r="U75" s="472">
        <f>AVERAGE(U66:U74)</f>
        <v>121.91444444444444</v>
      </c>
    </row>
    <row r="76" spans="2:21" ht="17" thickBot="1" x14ac:dyDescent="0.25">
      <c r="B76" s="473" t="s">
        <v>768</v>
      </c>
      <c r="C76" s="90"/>
      <c r="D76" s="90"/>
      <c r="E76" s="90">
        <f>STDEV(E66:E74)</f>
        <v>27.717212853663405</v>
      </c>
      <c r="F76" s="90">
        <f>STDEV(F66:F74)</f>
        <v>3.9152749300371936</v>
      </c>
      <c r="G76" s="90">
        <f>STDEV(G66:G74)</f>
        <v>2.5441108466417141E-2</v>
      </c>
      <c r="H76" s="90">
        <f>STDEV(H66:H74)</f>
        <v>7.1052500151492035</v>
      </c>
      <c r="I76" s="90">
        <f>STDEV(I66:I74)</f>
        <v>6.7137504008150814E-2</v>
      </c>
      <c r="J76" s="90">
        <f>STDEV(J66:J74)</f>
        <v>6.8133204908554452</v>
      </c>
      <c r="K76" s="90">
        <f>STDEV(K66:K74)</f>
        <v>7.9314948850208108E-2</v>
      </c>
      <c r="L76" s="90">
        <f>STDEV(L66:L74)</f>
        <v>2.9138180073573579</v>
      </c>
      <c r="M76" s="90">
        <f>STDEV(M66:M74)</f>
        <v>24.945470077706869</v>
      </c>
      <c r="N76" s="90"/>
      <c r="O76" s="200">
        <f>STDEV(O66:O74)</f>
        <v>5.024799948668305E-2</v>
      </c>
      <c r="P76" s="200">
        <f>STDEV(P66:P74)</f>
        <v>5.8702640485756678E-2</v>
      </c>
      <c r="Q76" s="200">
        <f>STDEV(Q66:Q74)</f>
        <v>5.4058504874415193E-2</v>
      </c>
      <c r="R76" s="200">
        <f>STDEV(R66:R74)</f>
        <v>6.0605879459009616E-2</v>
      </c>
      <c r="S76" s="200">
        <f>STDEV(S66:S74)</f>
        <v>2.2330010267205953</v>
      </c>
      <c r="T76" s="200">
        <f>STDEV(T66:T74)</f>
        <v>27.545007926686612</v>
      </c>
      <c r="U76" s="201">
        <f>STDEV(U66:U74)</f>
        <v>32.765403671827059</v>
      </c>
    </row>
    <row r="77" spans="2:21" x14ac:dyDescent="0.2">
      <c r="B77" s="424"/>
      <c r="C77" s="424"/>
      <c r="D77" s="424"/>
      <c r="E77" s="424"/>
      <c r="F77" s="424"/>
      <c r="G77" s="424"/>
      <c r="H77" s="424"/>
      <c r="I77" s="424"/>
      <c r="J77" s="424"/>
      <c r="K77" s="424"/>
      <c r="L77" s="424"/>
      <c r="M77" s="424"/>
      <c r="N77" s="424"/>
      <c r="O77" s="474"/>
      <c r="P77" s="474"/>
      <c r="Q77" s="474"/>
      <c r="R77" s="474"/>
      <c r="S77" s="474"/>
      <c r="T77" s="474"/>
      <c r="U77" s="474"/>
    </row>
  </sheetData>
  <mergeCells count="1">
    <mergeCell ref="B2:U2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B7743-73C2-B548-BA04-BDEE833562F5}">
  <dimension ref="B1:W58"/>
  <sheetViews>
    <sheetView topLeftCell="A53" zoomScale="119" zoomScaleNormal="63" workbookViewId="0">
      <selection activeCell="L10" sqref="L10"/>
    </sheetView>
  </sheetViews>
  <sheetFormatPr baseColWidth="10" defaultRowHeight="16" x14ac:dyDescent="0.2"/>
  <cols>
    <col min="1" max="1" width="4.83203125" customWidth="1"/>
    <col min="2" max="2" width="16.33203125" customWidth="1"/>
    <col min="3" max="3" width="14.1640625" customWidth="1"/>
  </cols>
  <sheetData>
    <row r="1" spans="2:23" ht="17" thickBot="1" x14ac:dyDescent="0.25">
      <c r="B1" t="s">
        <v>795</v>
      </c>
    </row>
    <row r="2" spans="2:23" ht="17" thickBot="1" x14ac:dyDescent="0.25">
      <c r="B2" s="156" t="s">
        <v>785</v>
      </c>
      <c r="C2" s="124" t="s">
        <v>782</v>
      </c>
      <c r="D2" s="124" t="s">
        <v>50</v>
      </c>
      <c r="E2" s="124" t="s">
        <v>49</v>
      </c>
      <c r="F2" s="124" t="s">
        <v>783</v>
      </c>
      <c r="G2" s="124" t="s">
        <v>794</v>
      </c>
      <c r="H2" s="124" t="s">
        <v>210</v>
      </c>
      <c r="I2" s="124">
        <v>1</v>
      </c>
      <c r="J2" s="124">
        <v>2</v>
      </c>
      <c r="K2" s="124">
        <v>3</v>
      </c>
      <c r="L2" s="124">
        <v>4</v>
      </c>
      <c r="M2" s="124">
        <v>5</v>
      </c>
      <c r="N2" s="124">
        <v>6</v>
      </c>
      <c r="O2" s="124">
        <v>7</v>
      </c>
      <c r="P2" s="124">
        <v>8</v>
      </c>
      <c r="Q2" s="124">
        <v>9</v>
      </c>
      <c r="R2" s="124">
        <v>10</v>
      </c>
      <c r="S2" s="124">
        <v>11</v>
      </c>
      <c r="T2" s="124">
        <v>12</v>
      </c>
      <c r="U2" s="124">
        <v>13</v>
      </c>
      <c r="V2" s="124">
        <v>14</v>
      </c>
      <c r="W2" s="127">
        <v>15</v>
      </c>
    </row>
    <row r="3" spans="2:23" x14ac:dyDescent="0.2">
      <c r="B3" s="383" t="s">
        <v>1</v>
      </c>
      <c r="C3" s="378" t="s">
        <v>779</v>
      </c>
      <c r="D3" s="378" t="s">
        <v>790</v>
      </c>
      <c r="E3" s="378" t="s">
        <v>23</v>
      </c>
      <c r="F3" s="517">
        <v>45114</v>
      </c>
      <c r="G3" s="378" t="s">
        <v>789</v>
      </c>
      <c r="H3" s="378">
        <v>315</v>
      </c>
      <c r="I3" s="378">
        <v>30</v>
      </c>
      <c r="J3" s="378">
        <v>31</v>
      </c>
      <c r="K3" s="378">
        <v>31</v>
      </c>
      <c r="L3" s="378">
        <v>31</v>
      </c>
      <c r="M3" s="378">
        <v>31</v>
      </c>
      <c r="N3" s="378">
        <v>31</v>
      </c>
      <c r="O3" s="378">
        <v>30</v>
      </c>
      <c r="P3" s="378"/>
      <c r="Q3" s="378"/>
      <c r="R3" s="378"/>
      <c r="S3" s="378"/>
      <c r="T3" s="378"/>
      <c r="U3" s="378"/>
      <c r="V3" s="378"/>
      <c r="W3" s="86"/>
    </row>
    <row r="4" spans="2:23" x14ac:dyDescent="0.2">
      <c r="B4" s="383"/>
      <c r="C4" s="378" t="s">
        <v>779</v>
      </c>
      <c r="D4" s="378" t="s">
        <v>790</v>
      </c>
      <c r="E4" s="378" t="s">
        <v>23</v>
      </c>
      <c r="F4" s="517">
        <v>45112</v>
      </c>
      <c r="G4" s="378" t="s">
        <v>789</v>
      </c>
      <c r="H4" s="378">
        <v>313</v>
      </c>
      <c r="I4" s="378">
        <v>33</v>
      </c>
      <c r="J4" s="378">
        <v>33</v>
      </c>
      <c r="K4" s="378">
        <v>33</v>
      </c>
      <c r="L4" s="378">
        <v>33</v>
      </c>
      <c r="M4" s="378">
        <v>33</v>
      </c>
      <c r="N4" s="378">
        <v>33</v>
      </c>
      <c r="O4" s="378">
        <v>33</v>
      </c>
      <c r="P4" s="378"/>
      <c r="Q4" s="378"/>
      <c r="R4" s="378"/>
      <c r="S4" s="378"/>
      <c r="T4" s="378"/>
      <c r="U4" s="378"/>
      <c r="V4" s="378"/>
      <c r="W4" s="86"/>
    </row>
    <row r="5" spans="2:23" x14ac:dyDescent="0.2">
      <c r="B5" s="383"/>
      <c r="C5" s="378" t="s">
        <v>779</v>
      </c>
      <c r="D5" s="378" t="s">
        <v>790</v>
      </c>
      <c r="E5" s="378" t="s">
        <v>23</v>
      </c>
      <c r="F5" s="517">
        <v>45114</v>
      </c>
      <c r="G5" s="378" t="s">
        <v>789</v>
      </c>
      <c r="H5" s="378">
        <v>316</v>
      </c>
      <c r="I5" s="378">
        <v>29</v>
      </c>
      <c r="J5" s="378">
        <v>29</v>
      </c>
      <c r="K5" s="378">
        <v>29</v>
      </c>
      <c r="L5" s="378">
        <v>30</v>
      </c>
      <c r="M5" s="378">
        <v>30</v>
      </c>
      <c r="N5" s="378">
        <v>30</v>
      </c>
      <c r="O5" s="378">
        <v>30</v>
      </c>
      <c r="P5" s="378"/>
      <c r="Q5" s="378"/>
      <c r="R5" s="378"/>
      <c r="S5" s="378"/>
      <c r="T5" s="378"/>
      <c r="U5" s="378"/>
      <c r="V5" s="378"/>
      <c r="W5" s="86"/>
    </row>
    <row r="6" spans="2:23" x14ac:dyDescent="0.2">
      <c r="B6" s="383"/>
      <c r="C6" s="378" t="s">
        <v>779</v>
      </c>
      <c r="D6" s="378" t="s">
        <v>790</v>
      </c>
      <c r="E6" s="378" t="s">
        <v>23</v>
      </c>
      <c r="F6" s="517">
        <v>45114</v>
      </c>
      <c r="G6" s="378" t="s">
        <v>789</v>
      </c>
      <c r="H6" s="378">
        <v>317</v>
      </c>
      <c r="I6" s="378">
        <v>31</v>
      </c>
      <c r="J6" s="378">
        <v>31</v>
      </c>
      <c r="K6" s="378">
        <v>31</v>
      </c>
      <c r="L6" s="378">
        <v>31</v>
      </c>
      <c r="M6" s="378">
        <v>31</v>
      </c>
      <c r="N6" s="378">
        <v>31</v>
      </c>
      <c r="O6" s="378">
        <v>32</v>
      </c>
      <c r="P6" s="378"/>
      <c r="Q6" s="378"/>
      <c r="R6" s="378"/>
      <c r="S6" s="378"/>
      <c r="T6" s="378"/>
      <c r="U6" s="378"/>
      <c r="V6" s="378"/>
      <c r="W6" s="86"/>
    </row>
    <row r="7" spans="2:23" x14ac:dyDescent="0.2">
      <c r="B7" s="383"/>
      <c r="C7" s="378" t="s">
        <v>779</v>
      </c>
      <c r="D7" s="378" t="s">
        <v>790</v>
      </c>
      <c r="E7" s="378" t="s">
        <v>23</v>
      </c>
      <c r="F7" s="517">
        <v>45054</v>
      </c>
      <c r="G7" s="378" t="s">
        <v>791</v>
      </c>
      <c r="H7" s="378">
        <v>256</v>
      </c>
      <c r="I7" s="378"/>
      <c r="J7" s="378"/>
      <c r="K7" s="378"/>
      <c r="L7" s="378"/>
      <c r="M7" s="378"/>
      <c r="N7" s="378"/>
      <c r="O7" s="378"/>
      <c r="P7" s="378"/>
      <c r="Q7" s="378">
        <v>31</v>
      </c>
      <c r="R7" s="378">
        <v>31</v>
      </c>
      <c r="S7" s="378">
        <v>32</v>
      </c>
      <c r="T7" s="378">
        <v>32</v>
      </c>
      <c r="U7" s="378">
        <v>33</v>
      </c>
      <c r="V7" s="378">
        <v>32</v>
      </c>
      <c r="W7" s="86">
        <v>32</v>
      </c>
    </row>
    <row r="8" spans="2:23" x14ac:dyDescent="0.2">
      <c r="B8" s="383"/>
      <c r="C8" s="378" t="s">
        <v>779</v>
      </c>
      <c r="D8" s="378" t="s">
        <v>790</v>
      </c>
      <c r="E8" s="378" t="s">
        <v>23</v>
      </c>
      <c r="F8" s="517">
        <v>45054</v>
      </c>
      <c r="G8" s="378" t="s">
        <v>791</v>
      </c>
      <c r="H8" s="378">
        <v>260</v>
      </c>
      <c r="I8" s="378"/>
      <c r="J8" s="378"/>
      <c r="K8" s="378"/>
      <c r="L8" s="378"/>
      <c r="M8" s="378"/>
      <c r="N8" s="378"/>
      <c r="O8" s="378"/>
      <c r="P8" s="378"/>
      <c r="Q8" s="378">
        <v>32</v>
      </c>
      <c r="R8" s="378">
        <v>33</v>
      </c>
      <c r="S8" s="378">
        <v>34</v>
      </c>
      <c r="T8" s="378">
        <v>34</v>
      </c>
      <c r="U8" s="378">
        <v>33</v>
      </c>
      <c r="V8" s="378">
        <v>34</v>
      </c>
      <c r="W8" s="86">
        <v>34</v>
      </c>
    </row>
    <row r="9" spans="2:23" x14ac:dyDescent="0.2">
      <c r="B9" s="383"/>
      <c r="C9" s="378" t="s">
        <v>779</v>
      </c>
      <c r="D9" s="378" t="s">
        <v>790</v>
      </c>
      <c r="E9" s="378" t="s">
        <v>23</v>
      </c>
      <c r="F9" s="517">
        <v>45054</v>
      </c>
      <c r="G9" s="378" t="s">
        <v>791</v>
      </c>
      <c r="H9" s="378">
        <v>262</v>
      </c>
      <c r="I9" s="378"/>
      <c r="J9" s="378"/>
      <c r="K9" s="378"/>
      <c r="L9" s="378"/>
      <c r="M9" s="378"/>
      <c r="N9" s="378"/>
      <c r="O9" s="378"/>
      <c r="P9" s="378"/>
      <c r="Q9" s="378">
        <v>33</v>
      </c>
      <c r="R9" s="378">
        <v>36</v>
      </c>
      <c r="S9" s="378">
        <v>37</v>
      </c>
      <c r="T9" s="378">
        <v>39</v>
      </c>
      <c r="U9" s="378">
        <v>40</v>
      </c>
      <c r="V9" s="378">
        <v>39</v>
      </c>
      <c r="W9" s="86">
        <v>40</v>
      </c>
    </row>
    <row r="10" spans="2:23" x14ac:dyDescent="0.2">
      <c r="B10" s="383"/>
      <c r="C10" s="378" t="s">
        <v>779</v>
      </c>
      <c r="D10" s="378" t="s">
        <v>790</v>
      </c>
      <c r="E10" s="378" t="s">
        <v>23</v>
      </c>
      <c r="F10" s="517">
        <v>45054</v>
      </c>
      <c r="G10" s="378" t="s">
        <v>791</v>
      </c>
      <c r="H10" s="378">
        <v>265</v>
      </c>
      <c r="I10" s="378"/>
      <c r="J10" s="378"/>
      <c r="K10" s="378"/>
      <c r="L10" s="378"/>
      <c r="M10" s="378"/>
      <c r="N10" s="378"/>
      <c r="O10" s="378"/>
      <c r="P10" s="378"/>
      <c r="Q10" s="378">
        <v>31</v>
      </c>
      <c r="R10" s="378">
        <v>29</v>
      </c>
      <c r="S10" s="378">
        <v>30</v>
      </c>
      <c r="T10" s="378">
        <v>30</v>
      </c>
      <c r="U10" s="378">
        <v>30</v>
      </c>
      <c r="V10" s="378">
        <v>30</v>
      </c>
      <c r="W10" s="86">
        <v>31</v>
      </c>
    </row>
    <row r="11" spans="2:23" x14ac:dyDescent="0.2">
      <c r="B11" s="383"/>
      <c r="C11" s="378" t="s">
        <v>779</v>
      </c>
      <c r="D11" s="378" t="s">
        <v>790</v>
      </c>
      <c r="E11" s="378" t="s">
        <v>23</v>
      </c>
      <c r="F11" s="517">
        <v>45054</v>
      </c>
      <c r="G11" s="378" t="s">
        <v>791</v>
      </c>
      <c r="H11" s="378">
        <v>267</v>
      </c>
      <c r="I11" s="378"/>
      <c r="J11" s="378"/>
      <c r="K11" s="378"/>
      <c r="L11" s="378"/>
      <c r="M11" s="378"/>
      <c r="N11" s="378"/>
      <c r="O11" s="378"/>
      <c r="P11" s="378"/>
      <c r="Q11" s="378">
        <v>31</v>
      </c>
      <c r="R11" s="378">
        <v>32</v>
      </c>
      <c r="S11" s="378">
        <v>33</v>
      </c>
      <c r="T11" s="378">
        <v>33</v>
      </c>
      <c r="U11" s="378">
        <v>33</v>
      </c>
      <c r="V11" s="378">
        <v>33</v>
      </c>
      <c r="W11" s="86">
        <v>33</v>
      </c>
    </row>
    <row r="12" spans="2:23" x14ac:dyDescent="0.2">
      <c r="B12" s="383"/>
      <c r="C12" s="378" t="s">
        <v>779</v>
      </c>
      <c r="D12" s="378" t="s">
        <v>790</v>
      </c>
      <c r="E12" s="378" t="s">
        <v>23</v>
      </c>
      <c r="F12" s="517">
        <v>45054</v>
      </c>
      <c r="G12" s="378" t="s">
        <v>791</v>
      </c>
      <c r="H12" s="378">
        <v>269</v>
      </c>
      <c r="I12" s="378"/>
      <c r="J12" s="378"/>
      <c r="K12" s="378"/>
      <c r="L12" s="378"/>
      <c r="M12" s="378"/>
      <c r="N12" s="378"/>
      <c r="O12" s="378"/>
      <c r="P12" s="378"/>
      <c r="Q12" s="378">
        <v>32</v>
      </c>
      <c r="R12" s="378">
        <v>32</v>
      </c>
      <c r="S12" s="378">
        <v>33</v>
      </c>
      <c r="T12" s="378">
        <v>34</v>
      </c>
      <c r="U12" s="378">
        <v>33</v>
      </c>
      <c r="V12" s="378">
        <v>33</v>
      </c>
      <c r="W12" s="86">
        <v>34</v>
      </c>
    </row>
    <row r="13" spans="2:23" x14ac:dyDescent="0.2">
      <c r="B13" s="383"/>
      <c r="C13" s="378" t="s">
        <v>779</v>
      </c>
      <c r="D13" s="378" t="s">
        <v>790</v>
      </c>
      <c r="E13" s="378" t="s">
        <v>23</v>
      </c>
      <c r="F13" s="517">
        <v>45054</v>
      </c>
      <c r="G13" s="378" t="s">
        <v>791</v>
      </c>
      <c r="H13" s="378">
        <v>271</v>
      </c>
      <c r="I13" s="378"/>
      <c r="J13" s="378"/>
      <c r="K13" s="378"/>
      <c r="L13" s="378"/>
      <c r="M13" s="378"/>
      <c r="N13" s="378"/>
      <c r="O13" s="378"/>
      <c r="P13" s="378"/>
      <c r="Q13" s="378">
        <v>32</v>
      </c>
      <c r="R13" s="378">
        <v>31</v>
      </c>
      <c r="S13" s="378">
        <v>32</v>
      </c>
      <c r="T13" s="378">
        <v>32</v>
      </c>
      <c r="U13" s="378">
        <v>31</v>
      </c>
      <c r="V13" s="378">
        <v>31</v>
      </c>
      <c r="W13" s="86">
        <v>31</v>
      </c>
    </row>
    <row r="14" spans="2:23" x14ac:dyDescent="0.2">
      <c r="B14" s="383"/>
      <c r="C14" s="378" t="s">
        <v>779</v>
      </c>
      <c r="D14" s="378" t="s">
        <v>790</v>
      </c>
      <c r="E14" s="378" t="s">
        <v>23</v>
      </c>
      <c r="F14" s="517">
        <v>45054</v>
      </c>
      <c r="G14" s="378" t="s">
        <v>792</v>
      </c>
      <c r="H14" s="378">
        <v>272</v>
      </c>
      <c r="I14" s="378"/>
      <c r="J14" s="378"/>
      <c r="K14" s="378"/>
      <c r="L14" s="378"/>
      <c r="M14" s="378"/>
      <c r="N14" s="378"/>
      <c r="O14" s="378"/>
      <c r="P14" s="378"/>
      <c r="Q14" s="378">
        <v>31</v>
      </c>
      <c r="R14" s="378">
        <v>32</v>
      </c>
      <c r="S14" s="378">
        <v>32</v>
      </c>
      <c r="T14" s="378">
        <v>32</v>
      </c>
      <c r="U14" s="378">
        <v>31</v>
      </c>
      <c r="V14" s="378">
        <v>32</v>
      </c>
      <c r="W14" s="86">
        <v>32</v>
      </c>
    </row>
    <row r="15" spans="2:23" ht="17" thickBot="1" x14ac:dyDescent="0.25">
      <c r="B15" s="383"/>
      <c r="C15" s="378" t="s">
        <v>779</v>
      </c>
      <c r="D15" s="378" t="s">
        <v>790</v>
      </c>
      <c r="E15" s="519" t="s">
        <v>23</v>
      </c>
      <c r="F15" s="517">
        <v>45059</v>
      </c>
      <c r="G15" s="378" t="s">
        <v>792</v>
      </c>
      <c r="H15" s="378">
        <v>288</v>
      </c>
      <c r="I15" s="378"/>
      <c r="J15" s="378"/>
      <c r="K15" s="378"/>
      <c r="L15" s="378"/>
      <c r="M15" s="378"/>
      <c r="N15" s="378"/>
      <c r="O15" s="378"/>
      <c r="P15" s="378"/>
      <c r="Q15" s="378">
        <v>30</v>
      </c>
      <c r="R15" s="378">
        <v>29</v>
      </c>
      <c r="S15" s="378">
        <v>30</v>
      </c>
      <c r="T15" s="378">
        <v>30</v>
      </c>
      <c r="U15" s="378">
        <v>30</v>
      </c>
      <c r="V15" s="378">
        <v>30</v>
      </c>
      <c r="W15" s="86">
        <v>30</v>
      </c>
    </row>
    <row r="16" spans="2:23" ht="17" thickBot="1" x14ac:dyDescent="0.25">
      <c r="B16" s="123"/>
      <c r="C16" s="124"/>
      <c r="D16" s="124"/>
      <c r="E16" s="124"/>
      <c r="F16" s="124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7"/>
    </row>
    <row r="17" spans="2:23" x14ac:dyDescent="0.2">
      <c r="B17" s="383" t="s">
        <v>207</v>
      </c>
      <c r="C17" s="378" t="s">
        <v>779</v>
      </c>
      <c r="D17" s="378" t="s">
        <v>793</v>
      </c>
      <c r="E17" s="378" t="s">
        <v>23</v>
      </c>
      <c r="F17" s="517">
        <v>45112</v>
      </c>
      <c r="G17" s="378" t="s">
        <v>789</v>
      </c>
      <c r="H17" s="378">
        <v>312</v>
      </c>
      <c r="I17" s="378">
        <v>31</v>
      </c>
      <c r="J17" s="378">
        <v>31</v>
      </c>
      <c r="K17" s="378">
        <v>32</v>
      </c>
      <c r="L17" s="378">
        <v>33</v>
      </c>
      <c r="M17" s="378">
        <v>32</v>
      </c>
      <c r="N17" s="378">
        <v>33</v>
      </c>
      <c r="O17" s="378">
        <v>33</v>
      </c>
      <c r="P17" s="378"/>
      <c r="Q17" s="378"/>
      <c r="R17" s="378"/>
      <c r="S17" s="378"/>
      <c r="T17" s="378"/>
      <c r="U17" s="378"/>
      <c r="V17" s="378"/>
      <c r="W17" s="86"/>
    </row>
    <row r="18" spans="2:23" x14ac:dyDescent="0.2">
      <c r="B18" s="383"/>
      <c r="C18" s="378" t="s">
        <v>779</v>
      </c>
      <c r="D18" s="378" t="s">
        <v>793</v>
      </c>
      <c r="E18" s="378" t="s">
        <v>23</v>
      </c>
      <c r="F18" s="517">
        <v>45101</v>
      </c>
      <c r="G18" s="378" t="s">
        <v>789</v>
      </c>
      <c r="H18" s="378">
        <v>307</v>
      </c>
      <c r="I18" s="378">
        <v>35</v>
      </c>
      <c r="J18" s="378">
        <v>36</v>
      </c>
      <c r="K18" s="378">
        <v>36</v>
      </c>
      <c r="L18" s="378">
        <v>37</v>
      </c>
      <c r="M18" s="378">
        <v>37</v>
      </c>
      <c r="N18" s="378">
        <v>36</v>
      </c>
      <c r="O18" s="378">
        <v>37</v>
      </c>
      <c r="P18" s="378"/>
      <c r="Q18" s="378"/>
      <c r="R18" s="378"/>
      <c r="S18" s="378"/>
      <c r="T18" s="378"/>
      <c r="U18" s="378"/>
      <c r="V18" s="378"/>
      <c r="W18" s="86"/>
    </row>
    <row r="19" spans="2:23" x14ac:dyDescent="0.2">
      <c r="B19" s="383"/>
      <c r="C19" s="378" t="s">
        <v>779</v>
      </c>
      <c r="D19" s="378" t="s">
        <v>793</v>
      </c>
      <c r="E19" s="378" t="s">
        <v>23</v>
      </c>
      <c r="F19" s="517">
        <v>45101</v>
      </c>
      <c r="G19" s="378" t="s">
        <v>789</v>
      </c>
      <c r="H19" s="378">
        <v>308</v>
      </c>
      <c r="I19" s="378">
        <v>29</v>
      </c>
      <c r="J19" s="378">
        <v>30</v>
      </c>
      <c r="K19" s="378">
        <v>30</v>
      </c>
      <c r="L19" s="378">
        <v>31</v>
      </c>
      <c r="M19" s="378">
        <v>31</v>
      </c>
      <c r="N19" s="378">
        <v>31</v>
      </c>
      <c r="O19" s="378">
        <v>31</v>
      </c>
      <c r="P19" s="378"/>
      <c r="Q19" s="378"/>
      <c r="R19" s="378"/>
      <c r="S19" s="378"/>
      <c r="T19" s="378"/>
      <c r="U19" s="378"/>
      <c r="V19" s="378"/>
      <c r="W19" s="86"/>
    </row>
    <row r="20" spans="2:23" x14ac:dyDescent="0.2">
      <c r="B20" s="383"/>
      <c r="C20" s="378" t="s">
        <v>779</v>
      </c>
      <c r="D20" s="378" t="s">
        <v>793</v>
      </c>
      <c r="E20" s="378" t="s">
        <v>23</v>
      </c>
      <c r="F20" s="517">
        <v>45101</v>
      </c>
      <c r="G20" s="378" t="s">
        <v>789</v>
      </c>
      <c r="H20" s="378">
        <v>309</v>
      </c>
      <c r="I20" s="378">
        <v>32</v>
      </c>
      <c r="J20" s="378">
        <v>33</v>
      </c>
      <c r="K20" s="378">
        <v>34</v>
      </c>
      <c r="L20" s="378">
        <v>36</v>
      </c>
      <c r="M20" s="378">
        <v>33</v>
      </c>
      <c r="N20" s="378">
        <v>34</v>
      </c>
      <c r="O20" s="378">
        <v>34</v>
      </c>
      <c r="P20" s="378"/>
      <c r="Q20" s="378"/>
      <c r="R20" s="378"/>
      <c r="S20" s="378"/>
      <c r="T20" s="378"/>
      <c r="U20" s="378"/>
      <c r="V20" s="378"/>
      <c r="W20" s="86"/>
    </row>
    <row r="21" spans="2:23" x14ac:dyDescent="0.2">
      <c r="B21" s="383"/>
      <c r="C21" s="378" t="s">
        <v>779</v>
      </c>
      <c r="D21" s="378" t="s">
        <v>793</v>
      </c>
      <c r="E21" s="378" t="s">
        <v>23</v>
      </c>
      <c r="F21" s="517">
        <v>45101</v>
      </c>
      <c r="G21" s="378" t="s">
        <v>789</v>
      </c>
      <c r="H21" s="378">
        <v>311</v>
      </c>
      <c r="I21" s="378">
        <v>33</v>
      </c>
      <c r="J21" s="378">
        <v>34</v>
      </c>
      <c r="K21" s="378">
        <v>34</v>
      </c>
      <c r="L21" s="378">
        <v>34</v>
      </c>
      <c r="M21" s="378">
        <v>34</v>
      </c>
      <c r="N21" s="378">
        <v>34</v>
      </c>
      <c r="O21" s="378">
        <v>34</v>
      </c>
      <c r="P21" s="378"/>
      <c r="Q21" s="378"/>
      <c r="R21" s="378"/>
      <c r="S21" s="378"/>
      <c r="T21" s="378"/>
      <c r="U21" s="378"/>
      <c r="V21" s="378"/>
      <c r="W21" s="86"/>
    </row>
    <row r="22" spans="2:23" x14ac:dyDescent="0.2">
      <c r="B22" s="383"/>
      <c r="C22" s="378" t="s">
        <v>779</v>
      </c>
      <c r="D22" s="378" t="s">
        <v>793</v>
      </c>
      <c r="E22" s="378" t="s">
        <v>23</v>
      </c>
      <c r="F22" s="517">
        <v>45051</v>
      </c>
      <c r="G22" s="378" t="s">
        <v>789</v>
      </c>
      <c r="H22" s="378">
        <v>310</v>
      </c>
      <c r="I22" s="378">
        <v>35</v>
      </c>
      <c r="J22" s="378">
        <v>36</v>
      </c>
      <c r="K22" s="378">
        <v>37</v>
      </c>
      <c r="L22" s="378">
        <v>38</v>
      </c>
      <c r="M22" s="378">
        <v>38</v>
      </c>
      <c r="N22" s="378">
        <v>38</v>
      </c>
      <c r="O22" s="378">
        <v>38</v>
      </c>
      <c r="P22" s="378"/>
      <c r="Q22" s="378"/>
      <c r="R22" s="378"/>
      <c r="S22" s="378"/>
      <c r="T22" s="378"/>
      <c r="U22" s="378"/>
      <c r="V22" s="378"/>
      <c r="W22" s="86"/>
    </row>
    <row r="23" spans="2:23" x14ac:dyDescent="0.2">
      <c r="B23" s="383"/>
      <c r="C23" s="378" t="s">
        <v>779</v>
      </c>
      <c r="D23" s="378" t="s">
        <v>793</v>
      </c>
      <c r="E23" s="378" t="s">
        <v>23</v>
      </c>
      <c r="F23" s="517">
        <v>45051</v>
      </c>
      <c r="G23" s="378" t="s">
        <v>791</v>
      </c>
      <c r="H23" s="378">
        <v>246</v>
      </c>
      <c r="I23" s="378"/>
      <c r="J23" s="378"/>
      <c r="K23" s="378"/>
      <c r="L23" s="378"/>
      <c r="M23" s="378"/>
      <c r="N23" s="378"/>
      <c r="O23" s="378"/>
      <c r="P23" s="378"/>
      <c r="Q23" s="378">
        <v>28</v>
      </c>
      <c r="R23" s="378">
        <v>27</v>
      </c>
      <c r="S23" s="378">
        <v>27</v>
      </c>
      <c r="T23" s="378">
        <v>28</v>
      </c>
      <c r="U23" s="378">
        <v>28</v>
      </c>
      <c r="V23" s="378">
        <v>27</v>
      </c>
      <c r="W23" s="86">
        <v>28</v>
      </c>
    </row>
    <row r="24" spans="2:23" x14ac:dyDescent="0.2">
      <c r="B24" s="383"/>
      <c r="C24" s="378" t="s">
        <v>779</v>
      </c>
      <c r="D24" s="378" t="s">
        <v>793</v>
      </c>
      <c r="E24" s="378" t="s">
        <v>23</v>
      </c>
      <c r="F24" s="517">
        <v>45051</v>
      </c>
      <c r="G24" s="378" t="s">
        <v>791</v>
      </c>
      <c r="H24" s="378">
        <v>249</v>
      </c>
      <c r="I24" s="378"/>
      <c r="J24" s="378"/>
      <c r="K24" s="378"/>
      <c r="L24" s="378"/>
      <c r="M24" s="378"/>
      <c r="N24" s="378"/>
      <c r="O24" s="378"/>
      <c r="P24" s="378"/>
      <c r="Q24" s="378">
        <v>31</v>
      </c>
      <c r="R24" s="378">
        <v>33</v>
      </c>
      <c r="S24" s="378">
        <v>33</v>
      </c>
      <c r="T24" s="378">
        <v>32</v>
      </c>
      <c r="U24" s="378">
        <v>32</v>
      </c>
      <c r="V24" s="378">
        <v>32</v>
      </c>
      <c r="W24" s="86">
        <v>33</v>
      </c>
    </row>
    <row r="25" spans="2:23" x14ac:dyDescent="0.2">
      <c r="B25" s="383"/>
      <c r="C25" s="378" t="s">
        <v>779</v>
      </c>
      <c r="D25" s="378" t="s">
        <v>793</v>
      </c>
      <c r="E25" s="378" t="s">
        <v>23</v>
      </c>
      <c r="F25" s="517">
        <v>45051</v>
      </c>
      <c r="G25" s="378" t="s">
        <v>791</v>
      </c>
      <c r="H25" s="378">
        <v>251</v>
      </c>
      <c r="I25" s="378"/>
      <c r="J25" s="378"/>
      <c r="K25" s="378"/>
      <c r="L25" s="378"/>
      <c r="M25" s="378"/>
      <c r="N25" s="378"/>
      <c r="O25" s="378"/>
      <c r="P25" s="378"/>
      <c r="Q25" s="378">
        <v>28</v>
      </c>
      <c r="R25" s="378">
        <v>31</v>
      </c>
      <c r="S25" s="378">
        <v>33</v>
      </c>
      <c r="T25" s="378">
        <v>32</v>
      </c>
      <c r="U25" s="378">
        <v>32</v>
      </c>
      <c r="V25" s="378">
        <v>33</v>
      </c>
      <c r="W25" s="86">
        <v>34</v>
      </c>
    </row>
    <row r="26" spans="2:23" x14ac:dyDescent="0.2">
      <c r="B26" s="383"/>
      <c r="C26" s="378" t="s">
        <v>779</v>
      </c>
      <c r="D26" s="378" t="s">
        <v>793</v>
      </c>
      <c r="E26" s="378" t="s">
        <v>23</v>
      </c>
      <c r="F26" s="517">
        <v>45054</v>
      </c>
      <c r="G26" s="378" t="s">
        <v>791</v>
      </c>
      <c r="H26" s="378">
        <v>252</v>
      </c>
      <c r="I26" s="378"/>
      <c r="J26" s="378"/>
      <c r="K26" s="378"/>
      <c r="L26" s="378"/>
      <c r="M26" s="378"/>
      <c r="N26" s="378"/>
      <c r="O26" s="378"/>
      <c r="P26" s="378"/>
      <c r="Q26" s="378">
        <v>27</v>
      </c>
      <c r="R26" s="378">
        <v>38</v>
      </c>
      <c r="S26" s="378">
        <v>34</v>
      </c>
      <c r="T26" s="378">
        <v>36</v>
      </c>
      <c r="U26" s="378">
        <v>35</v>
      </c>
      <c r="V26" s="378">
        <v>33</v>
      </c>
      <c r="W26" s="86">
        <v>34</v>
      </c>
    </row>
    <row r="27" spans="2:23" x14ac:dyDescent="0.2">
      <c r="B27" s="383"/>
      <c r="C27" s="378" t="s">
        <v>779</v>
      </c>
      <c r="D27" s="378" t="s">
        <v>793</v>
      </c>
      <c r="E27" s="378" t="s">
        <v>23</v>
      </c>
      <c r="F27" s="517">
        <v>45054</v>
      </c>
      <c r="G27" s="378" t="s">
        <v>791</v>
      </c>
      <c r="H27" s="378">
        <v>254</v>
      </c>
      <c r="I27" s="378"/>
      <c r="J27" s="378"/>
      <c r="K27" s="378"/>
      <c r="L27" s="378"/>
      <c r="M27" s="378"/>
      <c r="N27" s="378"/>
      <c r="O27" s="378"/>
      <c r="P27" s="378"/>
      <c r="Q27" s="378">
        <v>32</v>
      </c>
      <c r="R27" s="378">
        <v>31</v>
      </c>
      <c r="S27" s="378">
        <v>32</v>
      </c>
      <c r="T27" s="378">
        <v>30</v>
      </c>
      <c r="U27" s="378">
        <v>30</v>
      </c>
      <c r="V27" s="378">
        <v>30</v>
      </c>
      <c r="W27" s="86">
        <v>32</v>
      </c>
    </row>
    <row r="28" spans="2:23" x14ac:dyDescent="0.2">
      <c r="B28" s="383"/>
      <c r="C28" s="378" t="s">
        <v>779</v>
      </c>
      <c r="D28" s="378" t="s">
        <v>793</v>
      </c>
      <c r="E28" s="378" t="s">
        <v>23</v>
      </c>
      <c r="F28" s="517">
        <v>45054</v>
      </c>
      <c r="G28" s="378" t="s">
        <v>791</v>
      </c>
      <c r="H28" s="378">
        <v>255</v>
      </c>
      <c r="I28" s="378"/>
      <c r="J28" s="378"/>
      <c r="K28" s="378"/>
      <c r="L28" s="378"/>
      <c r="M28" s="378"/>
      <c r="N28" s="378"/>
      <c r="O28" s="378"/>
      <c r="P28" s="378"/>
      <c r="Q28" s="378">
        <v>32</v>
      </c>
      <c r="R28" s="378">
        <v>31</v>
      </c>
      <c r="S28" s="378">
        <v>32</v>
      </c>
      <c r="T28" s="378">
        <v>34</v>
      </c>
      <c r="U28" s="378">
        <v>33</v>
      </c>
      <c r="V28" s="378">
        <v>32</v>
      </c>
      <c r="W28" s="86">
        <v>33</v>
      </c>
    </row>
    <row r="29" spans="2:23" x14ac:dyDescent="0.2">
      <c r="B29" s="383"/>
      <c r="C29" s="378" t="s">
        <v>779</v>
      </c>
      <c r="D29" s="378" t="s">
        <v>793</v>
      </c>
      <c r="E29" s="378" t="s">
        <v>23</v>
      </c>
      <c r="F29" s="517">
        <v>45054</v>
      </c>
      <c r="G29" s="378" t="s">
        <v>791</v>
      </c>
      <c r="H29" s="378">
        <v>257</v>
      </c>
      <c r="I29" s="378"/>
      <c r="J29" s="378"/>
      <c r="K29" s="378"/>
      <c r="L29" s="378"/>
      <c r="M29" s="378"/>
      <c r="N29" s="378"/>
      <c r="O29" s="378"/>
      <c r="P29" s="378"/>
      <c r="Q29" s="378">
        <v>31</v>
      </c>
      <c r="R29" s="378">
        <v>33</v>
      </c>
      <c r="S29" s="378">
        <v>31</v>
      </c>
      <c r="T29" s="378">
        <v>32</v>
      </c>
      <c r="U29" s="378">
        <v>33</v>
      </c>
      <c r="V29" s="378">
        <v>33</v>
      </c>
      <c r="W29" s="86">
        <v>33</v>
      </c>
    </row>
    <row r="30" spans="2:23" x14ac:dyDescent="0.2">
      <c r="B30" s="383"/>
      <c r="C30" s="378" t="s">
        <v>779</v>
      </c>
      <c r="D30" s="378" t="s">
        <v>793</v>
      </c>
      <c r="E30" s="378" t="s">
        <v>23</v>
      </c>
      <c r="F30" s="517">
        <v>45054</v>
      </c>
      <c r="G30" s="378" t="s">
        <v>791</v>
      </c>
      <c r="H30" s="378">
        <v>258</v>
      </c>
      <c r="I30" s="378"/>
      <c r="J30" s="378"/>
      <c r="K30" s="378"/>
      <c r="L30" s="378"/>
      <c r="M30" s="378"/>
      <c r="N30" s="378"/>
      <c r="O30" s="378"/>
      <c r="P30" s="378"/>
      <c r="Q30" s="378">
        <v>33</v>
      </c>
      <c r="R30" s="378">
        <v>33</v>
      </c>
      <c r="S30" s="378">
        <v>33</v>
      </c>
      <c r="T30" s="378">
        <v>32</v>
      </c>
      <c r="U30" s="378">
        <v>33</v>
      </c>
      <c r="V30" s="378">
        <v>33</v>
      </c>
      <c r="W30" s="86">
        <v>32</v>
      </c>
    </row>
    <row r="31" spans="2:23" x14ac:dyDescent="0.2">
      <c r="B31" s="383"/>
      <c r="C31" s="378" t="s">
        <v>779</v>
      </c>
      <c r="D31" s="378" t="s">
        <v>793</v>
      </c>
      <c r="E31" s="378" t="s">
        <v>23</v>
      </c>
      <c r="F31" s="517">
        <v>45054</v>
      </c>
      <c r="G31" s="378" t="s">
        <v>792</v>
      </c>
      <c r="H31" s="378">
        <v>259</v>
      </c>
      <c r="I31" s="378"/>
      <c r="J31" s="378"/>
      <c r="K31" s="378"/>
      <c r="L31" s="378"/>
      <c r="M31" s="378"/>
      <c r="N31" s="378"/>
      <c r="O31" s="378"/>
      <c r="P31" s="378"/>
      <c r="Q31" s="378">
        <v>35</v>
      </c>
      <c r="R31" s="378">
        <v>34</v>
      </c>
      <c r="S31" s="378">
        <v>34</v>
      </c>
      <c r="T31" s="378">
        <v>33</v>
      </c>
      <c r="U31" s="378">
        <v>33</v>
      </c>
      <c r="V31" s="378">
        <v>33</v>
      </c>
      <c r="W31" s="86">
        <v>33</v>
      </c>
    </row>
    <row r="32" spans="2:23" x14ac:dyDescent="0.2">
      <c r="B32" s="383"/>
      <c r="C32" s="378" t="s">
        <v>779</v>
      </c>
      <c r="D32" s="378" t="s">
        <v>793</v>
      </c>
      <c r="E32" s="378" t="s">
        <v>23</v>
      </c>
      <c r="F32" s="517">
        <v>45054</v>
      </c>
      <c r="G32" s="378" t="s">
        <v>792</v>
      </c>
      <c r="H32" s="378">
        <v>261</v>
      </c>
      <c r="I32" s="378"/>
      <c r="J32" s="378"/>
      <c r="K32" s="378"/>
      <c r="L32" s="378"/>
      <c r="M32" s="378"/>
      <c r="N32" s="378"/>
      <c r="O32" s="378"/>
      <c r="P32" s="378"/>
      <c r="Q32" s="378">
        <v>36</v>
      </c>
      <c r="R32" s="378">
        <v>36</v>
      </c>
      <c r="S32" s="378">
        <v>37</v>
      </c>
      <c r="T32" s="378">
        <v>37</v>
      </c>
      <c r="U32" s="378">
        <v>35</v>
      </c>
      <c r="V32" s="378">
        <v>36</v>
      </c>
      <c r="W32" s="86">
        <v>37</v>
      </c>
    </row>
    <row r="33" spans="2:23" x14ac:dyDescent="0.2">
      <c r="B33" s="383"/>
      <c r="C33" s="378" t="s">
        <v>779</v>
      </c>
      <c r="D33" s="378" t="s">
        <v>793</v>
      </c>
      <c r="E33" s="378" t="s">
        <v>23</v>
      </c>
      <c r="F33" s="517">
        <v>45054</v>
      </c>
      <c r="G33" s="378" t="s">
        <v>792</v>
      </c>
      <c r="H33" s="378">
        <v>264</v>
      </c>
      <c r="I33" s="378"/>
      <c r="J33" s="378"/>
      <c r="K33" s="378"/>
      <c r="L33" s="378"/>
      <c r="M33" s="378"/>
      <c r="N33" s="378"/>
      <c r="O33" s="378"/>
      <c r="P33" s="378"/>
      <c r="Q33" s="378">
        <v>29</v>
      </c>
      <c r="R33" s="378">
        <v>29</v>
      </c>
      <c r="S33" s="378">
        <v>30</v>
      </c>
      <c r="T33" s="378">
        <v>29</v>
      </c>
      <c r="U33" s="378">
        <v>30</v>
      </c>
      <c r="V33" s="378">
        <v>30</v>
      </c>
      <c r="W33" s="86">
        <v>30</v>
      </c>
    </row>
    <row r="34" spans="2:23" x14ac:dyDescent="0.2">
      <c r="B34" s="383"/>
      <c r="C34" s="378" t="s">
        <v>779</v>
      </c>
      <c r="D34" s="378" t="s">
        <v>793</v>
      </c>
      <c r="E34" s="378" t="s">
        <v>23</v>
      </c>
      <c r="F34" s="517">
        <v>45054</v>
      </c>
      <c r="G34" s="378" t="s">
        <v>792</v>
      </c>
      <c r="H34" s="378">
        <v>266</v>
      </c>
      <c r="I34" s="378"/>
      <c r="J34" s="378"/>
      <c r="K34" s="378"/>
      <c r="L34" s="378"/>
      <c r="M34" s="378"/>
      <c r="N34" s="378"/>
      <c r="O34" s="378"/>
      <c r="P34" s="378"/>
      <c r="Q34" s="378">
        <v>30</v>
      </c>
      <c r="R34" s="378">
        <v>30</v>
      </c>
      <c r="S34" s="378">
        <v>31</v>
      </c>
      <c r="T34" s="378">
        <v>31</v>
      </c>
      <c r="U34" s="378">
        <v>30</v>
      </c>
      <c r="V34" s="378">
        <v>31</v>
      </c>
      <c r="W34" s="86">
        <v>31</v>
      </c>
    </row>
    <row r="35" spans="2:23" x14ac:dyDescent="0.2">
      <c r="B35" s="383"/>
      <c r="C35" s="378" t="s">
        <v>779</v>
      </c>
      <c r="D35" s="378" t="s">
        <v>793</v>
      </c>
      <c r="E35" s="378" t="s">
        <v>23</v>
      </c>
      <c r="F35" s="517">
        <v>45054</v>
      </c>
      <c r="G35" s="378" t="s">
        <v>792</v>
      </c>
      <c r="H35" s="378">
        <v>268</v>
      </c>
      <c r="I35" s="378"/>
      <c r="J35" s="378"/>
      <c r="K35" s="378"/>
      <c r="L35" s="378"/>
      <c r="M35" s="378"/>
      <c r="N35" s="378"/>
      <c r="O35" s="378"/>
      <c r="P35" s="378"/>
      <c r="Q35" s="378">
        <v>30</v>
      </c>
      <c r="R35" s="378">
        <v>31</v>
      </c>
      <c r="S35" s="378">
        <v>33</v>
      </c>
      <c r="T35" s="378">
        <v>31</v>
      </c>
      <c r="U35" s="378">
        <v>32</v>
      </c>
      <c r="V35" s="378">
        <v>31</v>
      </c>
      <c r="W35" s="86">
        <v>33</v>
      </c>
    </row>
    <row r="36" spans="2:23" x14ac:dyDescent="0.2">
      <c r="B36" s="383"/>
      <c r="C36" s="378" t="s">
        <v>779</v>
      </c>
      <c r="D36" s="378" t="s">
        <v>793</v>
      </c>
      <c r="E36" s="378" t="s">
        <v>23</v>
      </c>
      <c r="F36" s="517">
        <v>45059</v>
      </c>
      <c r="G36" s="378" t="s">
        <v>792</v>
      </c>
      <c r="H36" s="378">
        <v>270</v>
      </c>
      <c r="I36" s="378"/>
      <c r="J36" s="378"/>
      <c r="K36" s="378"/>
      <c r="L36" s="378"/>
      <c r="M36" s="378"/>
      <c r="N36" s="378"/>
      <c r="O36" s="378"/>
      <c r="P36" s="378"/>
      <c r="Q36" s="378">
        <v>27</v>
      </c>
      <c r="R36" s="378">
        <v>27</v>
      </c>
      <c r="S36" s="378">
        <v>33</v>
      </c>
      <c r="T36" s="378">
        <v>27</v>
      </c>
      <c r="U36" s="378">
        <v>28</v>
      </c>
      <c r="V36" s="378">
        <v>28</v>
      </c>
      <c r="W36" s="86">
        <v>27</v>
      </c>
    </row>
    <row r="37" spans="2:23" x14ac:dyDescent="0.2">
      <c r="B37" s="383"/>
      <c r="C37" s="378" t="s">
        <v>779</v>
      </c>
      <c r="D37" s="378" t="s">
        <v>793</v>
      </c>
      <c r="E37" s="378" t="s">
        <v>23</v>
      </c>
      <c r="F37" s="517">
        <v>45059</v>
      </c>
      <c r="G37" s="378" t="s">
        <v>792</v>
      </c>
      <c r="H37" s="378">
        <v>285</v>
      </c>
      <c r="I37" s="378"/>
      <c r="J37" s="378"/>
      <c r="K37" s="378"/>
      <c r="L37" s="378"/>
      <c r="M37" s="378"/>
      <c r="N37" s="378"/>
      <c r="O37" s="378"/>
      <c r="P37" s="378"/>
      <c r="Q37" s="378">
        <v>31</v>
      </c>
      <c r="R37" s="378">
        <v>31</v>
      </c>
      <c r="S37" s="378">
        <v>30</v>
      </c>
      <c r="T37" s="378">
        <v>31</v>
      </c>
      <c r="U37" s="378">
        <v>30</v>
      </c>
      <c r="V37" s="378">
        <v>30</v>
      </c>
      <c r="W37" s="86">
        <v>30</v>
      </c>
    </row>
    <row r="38" spans="2:23" x14ac:dyDescent="0.2">
      <c r="B38" s="383"/>
      <c r="C38" s="378" t="s">
        <v>779</v>
      </c>
      <c r="D38" s="378" t="s">
        <v>793</v>
      </c>
      <c r="E38" s="378" t="s">
        <v>23</v>
      </c>
      <c r="F38" s="517">
        <v>45059</v>
      </c>
      <c r="G38" s="378" t="s">
        <v>792</v>
      </c>
      <c r="H38" s="378">
        <v>287</v>
      </c>
      <c r="I38" s="378"/>
      <c r="J38" s="378"/>
      <c r="K38" s="378"/>
      <c r="L38" s="378"/>
      <c r="M38" s="378"/>
      <c r="N38" s="378"/>
      <c r="O38" s="378"/>
      <c r="P38" s="378"/>
      <c r="Q38" s="378">
        <v>28</v>
      </c>
      <c r="R38" s="378">
        <v>28</v>
      </c>
      <c r="S38" s="378">
        <v>28</v>
      </c>
      <c r="T38" s="378">
        <v>28</v>
      </c>
      <c r="U38" s="378">
        <v>29</v>
      </c>
      <c r="V38" s="378">
        <v>29</v>
      </c>
      <c r="W38" s="86">
        <v>28</v>
      </c>
    </row>
    <row r="39" spans="2:23" ht="17" thickBot="1" x14ac:dyDescent="0.25">
      <c r="B39" s="384"/>
      <c r="C39" s="90" t="s">
        <v>779</v>
      </c>
      <c r="D39" s="90" t="s">
        <v>793</v>
      </c>
      <c r="E39" s="90" t="s">
        <v>23</v>
      </c>
      <c r="F39" s="518">
        <v>45059</v>
      </c>
      <c r="G39" s="90" t="s">
        <v>792</v>
      </c>
      <c r="H39" s="90">
        <v>289</v>
      </c>
      <c r="I39" s="90"/>
      <c r="J39" s="90"/>
      <c r="K39" s="90"/>
      <c r="L39" s="90"/>
      <c r="M39" s="90"/>
      <c r="N39" s="90"/>
      <c r="O39" s="90"/>
      <c r="P39" s="90"/>
      <c r="Q39" s="90">
        <v>29</v>
      </c>
      <c r="R39" s="90">
        <v>29</v>
      </c>
      <c r="S39" s="90">
        <v>29</v>
      </c>
      <c r="T39" s="90">
        <v>29</v>
      </c>
      <c r="U39" s="90">
        <v>30</v>
      </c>
      <c r="V39" s="90">
        <v>30</v>
      </c>
      <c r="W39" s="93">
        <v>29</v>
      </c>
    </row>
    <row r="42" spans="2:23" ht="17" thickBot="1" x14ac:dyDescent="0.25">
      <c r="B42" t="s">
        <v>778</v>
      </c>
    </row>
    <row r="43" spans="2:23" ht="17" thickBot="1" x14ac:dyDescent="0.25">
      <c r="B43" s="382" t="s">
        <v>771</v>
      </c>
      <c r="C43" s="123" t="s">
        <v>769</v>
      </c>
      <c r="D43" s="478" t="s">
        <v>315</v>
      </c>
      <c r="E43" s="479"/>
      <c r="F43" s="479"/>
      <c r="G43" s="479"/>
      <c r="H43" s="479"/>
      <c r="I43" s="479"/>
      <c r="J43" s="479"/>
      <c r="K43" s="479"/>
      <c r="L43" s="479"/>
      <c r="M43" s="479"/>
      <c r="N43" s="480"/>
      <c r="O43" s="475" t="s">
        <v>770</v>
      </c>
      <c r="P43" s="476"/>
      <c r="Q43" s="476"/>
      <c r="R43" s="476"/>
      <c r="S43" s="476"/>
      <c r="T43" s="476"/>
      <c r="U43" s="476"/>
      <c r="V43" s="477"/>
    </row>
    <row r="44" spans="2:23" x14ac:dyDescent="0.2">
      <c r="B44" s="383"/>
      <c r="C44" s="121">
        <v>0</v>
      </c>
      <c r="D44" s="83">
        <v>212</v>
      </c>
      <c r="E44" s="378">
        <v>196</v>
      </c>
      <c r="F44" s="378">
        <v>183</v>
      </c>
      <c r="G44" s="378">
        <v>186</v>
      </c>
      <c r="H44" s="378">
        <v>140</v>
      </c>
      <c r="I44" s="378">
        <v>115</v>
      </c>
      <c r="J44" s="378">
        <v>222</v>
      </c>
      <c r="K44" s="378">
        <v>209</v>
      </c>
      <c r="L44" s="378">
        <v>222</v>
      </c>
      <c r="M44" s="378">
        <v>147</v>
      </c>
      <c r="N44" s="86">
        <v>153</v>
      </c>
      <c r="O44" s="83">
        <v>178</v>
      </c>
      <c r="P44" s="378">
        <v>150</v>
      </c>
      <c r="Q44" s="378">
        <v>128</v>
      </c>
      <c r="R44" s="378">
        <v>202</v>
      </c>
      <c r="S44" s="378">
        <v>128</v>
      </c>
      <c r="T44" s="378">
        <v>123</v>
      </c>
      <c r="U44" s="378">
        <v>158</v>
      </c>
      <c r="V44" s="86">
        <v>143</v>
      </c>
    </row>
    <row r="45" spans="2:23" x14ac:dyDescent="0.2">
      <c r="B45" s="383"/>
      <c r="C45" s="121">
        <v>15</v>
      </c>
      <c r="D45" s="83">
        <v>357</v>
      </c>
      <c r="E45" s="378">
        <v>461</v>
      </c>
      <c r="F45" s="378">
        <v>247</v>
      </c>
      <c r="G45" s="378">
        <v>252</v>
      </c>
      <c r="H45" s="378">
        <v>330</v>
      </c>
      <c r="I45" s="378">
        <v>310</v>
      </c>
      <c r="J45" s="378">
        <v>327</v>
      </c>
      <c r="K45" s="378">
        <v>342</v>
      </c>
      <c r="L45" s="378">
        <v>248</v>
      </c>
      <c r="M45" s="378">
        <v>357</v>
      </c>
      <c r="N45" s="86">
        <v>328</v>
      </c>
      <c r="O45" s="83">
        <v>176</v>
      </c>
      <c r="P45" s="378">
        <v>409</v>
      </c>
      <c r="Q45" s="378">
        <v>431</v>
      </c>
      <c r="R45" s="378">
        <v>367</v>
      </c>
      <c r="S45" s="378">
        <v>380</v>
      </c>
      <c r="T45" s="378">
        <v>384</v>
      </c>
      <c r="U45" s="378">
        <v>337</v>
      </c>
      <c r="V45" s="86">
        <v>370</v>
      </c>
    </row>
    <row r="46" spans="2:23" x14ac:dyDescent="0.2">
      <c r="B46" s="383"/>
      <c r="C46" s="121">
        <v>30</v>
      </c>
      <c r="D46" s="83">
        <v>261</v>
      </c>
      <c r="E46" s="378">
        <v>372</v>
      </c>
      <c r="F46" s="378">
        <v>219</v>
      </c>
      <c r="G46" s="378">
        <v>212</v>
      </c>
      <c r="H46" s="378">
        <v>355</v>
      </c>
      <c r="I46" s="378">
        <v>402</v>
      </c>
      <c r="J46" s="378">
        <v>271</v>
      </c>
      <c r="K46" s="378">
        <v>246</v>
      </c>
      <c r="L46" s="378">
        <v>232</v>
      </c>
      <c r="M46" s="378">
        <v>268</v>
      </c>
      <c r="N46" s="86">
        <v>195</v>
      </c>
      <c r="O46" s="83">
        <v>159</v>
      </c>
      <c r="P46" s="378">
        <v>258</v>
      </c>
      <c r="Q46" s="378">
        <v>381</v>
      </c>
      <c r="R46" s="378">
        <v>270</v>
      </c>
      <c r="S46" s="378">
        <v>212</v>
      </c>
      <c r="T46" s="378">
        <v>344</v>
      </c>
      <c r="U46" s="378">
        <v>288</v>
      </c>
      <c r="V46" s="86">
        <v>186</v>
      </c>
    </row>
    <row r="47" spans="2:23" x14ac:dyDescent="0.2">
      <c r="B47" s="383"/>
      <c r="C47" s="121">
        <v>45</v>
      </c>
      <c r="D47" s="83">
        <v>218</v>
      </c>
      <c r="E47" s="378">
        <v>286</v>
      </c>
      <c r="F47" s="378">
        <v>172</v>
      </c>
      <c r="G47" s="378">
        <v>210</v>
      </c>
      <c r="H47" s="378">
        <v>338</v>
      </c>
      <c r="I47" s="378">
        <v>290</v>
      </c>
      <c r="J47" s="378">
        <v>289</v>
      </c>
      <c r="K47" s="378">
        <v>288</v>
      </c>
      <c r="L47" s="378">
        <v>206</v>
      </c>
      <c r="M47" s="378">
        <v>228</v>
      </c>
      <c r="N47" s="86">
        <v>207</v>
      </c>
      <c r="O47" s="83">
        <v>136</v>
      </c>
      <c r="P47" s="378">
        <v>220</v>
      </c>
      <c r="Q47" s="378">
        <v>297</v>
      </c>
      <c r="R47" s="378">
        <v>252</v>
      </c>
      <c r="S47" s="378">
        <v>234</v>
      </c>
      <c r="T47" s="378">
        <v>270</v>
      </c>
      <c r="U47" s="378">
        <v>203</v>
      </c>
      <c r="V47" s="86">
        <v>218</v>
      </c>
    </row>
    <row r="48" spans="2:23" x14ac:dyDescent="0.2">
      <c r="B48" s="383"/>
      <c r="C48" s="121">
        <v>60</v>
      </c>
      <c r="D48" s="83">
        <v>216</v>
      </c>
      <c r="E48" s="378">
        <v>259</v>
      </c>
      <c r="F48" s="378">
        <v>178</v>
      </c>
      <c r="G48" s="378">
        <v>224</v>
      </c>
      <c r="H48" s="378">
        <v>247</v>
      </c>
      <c r="I48" s="378">
        <v>210</v>
      </c>
      <c r="J48" s="378">
        <v>322</v>
      </c>
      <c r="K48" s="378">
        <v>259</v>
      </c>
      <c r="L48" s="378">
        <v>186</v>
      </c>
      <c r="M48" s="378">
        <v>193</v>
      </c>
      <c r="N48" s="86">
        <v>207</v>
      </c>
      <c r="O48" s="83">
        <v>145</v>
      </c>
      <c r="P48" s="378">
        <v>237</v>
      </c>
      <c r="Q48" s="378">
        <v>239</v>
      </c>
      <c r="R48" s="378">
        <v>243</v>
      </c>
      <c r="S48" s="378">
        <v>203</v>
      </c>
      <c r="T48" s="378">
        <v>223</v>
      </c>
      <c r="U48" s="378">
        <v>203</v>
      </c>
      <c r="V48" s="86">
        <v>265</v>
      </c>
    </row>
    <row r="49" spans="2:22" x14ac:dyDescent="0.2">
      <c r="B49" s="383"/>
      <c r="C49" s="121">
        <v>90</v>
      </c>
      <c r="D49" s="83">
        <v>190</v>
      </c>
      <c r="E49" s="378">
        <v>223</v>
      </c>
      <c r="F49" s="378">
        <v>143</v>
      </c>
      <c r="G49" s="378">
        <v>177</v>
      </c>
      <c r="H49" s="378">
        <v>177</v>
      </c>
      <c r="I49" s="378">
        <v>175</v>
      </c>
      <c r="J49" s="378">
        <v>222</v>
      </c>
      <c r="K49" s="378">
        <v>211</v>
      </c>
      <c r="L49" s="378">
        <v>222</v>
      </c>
      <c r="M49" s="378">
        <v>154</v>
      </c>
      <c r="N49" s="86">
        <v>132</v>
      </c>
      <c r="O49" s="83">
        <v>116</v>
      </c>
      <c r="P49" s="378">
        <v>160</v>
      </c>
      <c r="Q49" s="378">
        <v>188</v>
      </c>
      <c r="R49" s="378">
        <v>189</v>
      </c>
      <c r="S49" s="378">
        <v>147</v>
      </c>
      <c r="T49" s="378">
        <v>163</v>
      </c>
      <c r="U49" s="378">
        <v>168</v>
      </c>
      <c r="V49" s="86">
        <v>256</v>
      </c>
    </row>
    <row r="50" spans="2:22" ht="17" thickBot="1" x14ac:dyDescent="0.25">
      <c r="B50" s="384"/>
      <c r="C50" s="122">
        <v>120</v>
      </c>
      <c r="D50" s="89">
        <v>157</v>
      </c>
      <c r="E50" s="90">
        <v>203</v>
      </c>
      <c r="F50" s="90">
        <v>149</v>
      </c>
      <c r="G50" s="90">
        <v>175</v>
      </c>
      <c r="H50" s="90">
        <v>148</v>
      </c>
      <c r="I50" s="90">
        <v>158</v>
      </c>
      <c r="J50" s="90">
        <v>176</v>
      </c>
      <c r="K50" s="90">
        <v>209</v>
      </c>
      <c r="L50" s="90">
        <v>178</v>
      </c>
      <c r="M50" s="90">
        <v>130</v>
      </c>
      <c r="N50" s="93">
        <v>151</v>
      </c>
      <c r="O50" s="89">
        <v>124</v>
      </c>
      <c r="P50" s="90">
        <v>159</v>
      </c>
      <c r="Q50" s="90">
        <v>174</v>
      </c>
      <c r="R50" s="90">
        <v>182</v>
      </c>
      <c r="S50" s="90">
        <v>173</v>
      </c>
      <c r="T50" s="90">
        <v>153</v>
      </c>
      <c r="U50" s="90">
        <v>154</v>
      </c>
      <c r="V50" s="93">
        <v>204</v>
      </c>
    </row>
    <row r="51" spans="2:22" ht="17" thickBot="1" x14ac:dyDescent="0.25">
      <c r="B51" s="382" t="s">
        <v>772</v>
      </c>
      <c r="C51" s="123" t="s">
        <v>769</v>
      </c>
      <c r="D51" s="478" t="s">
        <v>315</v>
      </c>
      <c r="E51" s="479"/>
      <c r="F51" s="479"/>
      <c r="G51" s="479"/>
      <c r="H51" s="479"/>
      <c r="I51" s="479"/>
      <c r="J51" s="479"/>
      <c r="K51" s="479"/>
      <c r="L51" s="479"/>
      <c r="M51" s="479"/>
      <c r="N51" s="480"/>
      <c r="O51" s="475" t="s">
        <v>770</v>
      </c>
      <c r="P51" s="476"/>
      <c r="Q51" s="476"/>
      <c r="R51" s="476"/>
      <c r="S51" s="476"/>
      <c r="T51" s="476"/>
      <c r="U51" s="476"/>
      <c r="V51" s="477"/>
    </row>
    <row r="52" spans="2:22" x14ac:dyDescent="0.2">
      <c r="B52" s="383"/>
      <c r="C52" s="121">
        <v>0</v>
      </c>
      <c r="D52" s="152">
        <v>212</v>
      </c>
      <c r="E52" s="147">
        <v>194</v>
      </c>
      <c r="F52" s="147">
        <v>149</v>
      </c>
      <c r="G52" s="147">
        <v>171</v>
      </c>
      <c r="H52" s="147">
        <v>226</v>
      </c>
      <c r="I52" s="147">
        <v>174</v>
      </c>
      <c r="J52" s="147">
        <v>182</v>
      </c>
      <c r="K52" s="147">
        <v>198</v>
      </c>
      <c r="L52" s="147">
        <v>187</v>
      </c>
      <c r="M52" s="147">
        <v>217</v>
      </c>
      <c r="N52" s="148">
        <v>203</v>
      </c>
      <c r="O52" s="152">
        <v>179</v>
      </c>
      <c r="P52" s="147">
        <v>176</v>
      </c>
      <c r="Q52" s="147">
        <v>190</v>
      </c>
      <c r="R52" s="147">
        <v>200</v>
      </c>
      <c r="S52" s="147">
        <v>134</v>
      </c>
      <c r="T52" s="147">
        <v>128</v>
      </c>
      <c r="U52" s="147">
        <v>187</v>
      </c>
      <c r="V52" s="148">
        <v>161</v>
      </c>
    </row>
    <row r="53" spans="2:22" x14ac:dyDescent="0.2">
      <c r="B53" s="383"/>
      <c r="C53" s="121">
        <v>15</v>
      </c>
      <c r="D53" s="83">
        <v>123</v>
      </c>
      <c r="E53" s="378">
        <v>114</v>
      </c>
      <c r="F53" s="378">
        <v>106</v>
      </c>
      <c r="G53" s="378">
        <v>135</v>
      </c>
      <c r="H53" s="378">
        <v>168</v>
      </c>
      <c r="I53" s="378">
        <v>129</v>
      </c>
      <c r="J53" s="378">
        <v>129</v>
      </c>
      <c r="K53" s="378">
        <v>168</v>
      </c>
      <c r="L53" s="378">
        <v>155</v>
      </c>
      <c r="M53" s="378">
        <v>200</v>
      </c>
      <c r="N53" s="86">
        <v>144</v>
      </c>
      <c r="O53" s="83">
        <v>94</v>
      </c>
      <c r="P53" s="378">
        <v>155</v>
      </c>
      <c r="Q53" s="378">
        <v>104</v>
      </c>
      <c r="R53" s="378">
        <v>149</v>
      </c>
      <c r="S53" s="378">
        <v>73</v>
      </c>
      <c r="T53" s="378">
        <v>85</v>
      </c>
      <c r="U53" s="378">
        <v>122</v>
      </c>
      <c r="V53" s="86">
        <v>103</v>
      </c>
    </row>
    <row r="54" spans="2:22" x14ac:dyDescent="0.2">
      <c r="B54" s="383"/>
      <c r="C54" s="121">
        <v>30</v>
      </c>
      <c r="D54" s="83">
        <v>110</v>
      </c>
      <c r="E54" s="378">
        <v>114</v>
      </c>
      <c r="F54" s="378">
        <v>120</v>
      </c>
      <c r="G54" s="378">
        <v>131</v>
      </c>
      <c r="H54" s="378">
        <v>121</v>
      </c>
      <c r="I54" s="378">
        <v>107</v>
      </c>
      <c r="J54" s="378">
        <v>101</v>
      </c>
      <c r="K54" s="378">
        <v>122</v>
      </c>
      <c r="L54" s="378">
        <v>115</v>
      </c>
      <c r="M54" s="378">
        <v>171</v>
      </c>
      <c r="N54" s="86">
        <v>97</v>
      </c>
      <c r="O54" s="83">
        <v>86</v>
      </c>
      <c r="P54" s="378">
        <v>145</v>
      </c>
      <c r="Q54" s="378">
        <v>127</v>
      </c>
      <c r="R54" s="378">
        <v>117</v>
      </c>
      <c r="S54" s="378">
        <v>68</v>
      </c>
      <c r="T54" s="378">
        <v>66</v>
      </c>
      <c r="U54" s="378">
        <v>112</v>
      </c>
      <c r="V54" s="86">
        <v>95</v>
      </c>
    </row>
    <row r="55" spans="2:22" x14ac:dyDescent="0.2">
      <c r="B55" s="383"/>
      <c r="C55" s="121">
        <v>45</v>
      </c>
      <c r="D55" s="83">
        <v>122</v>
      </c>
      <c r="E55" s="378">
        <v>96</v>
      </c>
      <c r="F55" s="378">
        <v>138</v>
      </c>
      <c r="G55" s="378">
        <v>142</v>
      </c>
      <c r="H55" s="378">
        <v>140</v>
      </c>
      <c r="I55" s="378">
        <v>120</v>
      </c>
      <c r="J55" s="378">
        <v>112</v>
      </c>
      <c r="K55" s="378">
        <v>132</v>
      </c>
      <c r="L55" s="378">
        <v>102</v>
      </c>
      <c r="M55" s="378">
        <v>146</v>
      </c>
      <c r="N55" s="86">
        <v>105</v>
      </c>
      <c r="O55" s="83">
        <v>49</v>
      </c>
      <c r="P55" s="378">
        <v>138</v>
      </c>
      <c r="Q55" s="378">
        <v>128</v>
      </c>
      <c r="R55" s="378">
        <v>118</v>
      </c>
      <c r="S55" s="378">
        <v>46</v>
      </c>
      <c r="T55" s="378">
        <v>39</v>
      </c>
      <c r="U55" s="378">
        <v>104</v>
      </c>
      <c r="V55" s="86">
        <v>101</v>
      </c>
    </row>
    <row r="56" spans="2:22" x14ac:dyDescent="0.2">
      <c r="B56" s="383"/>
      <c r="C56" s="121">
        <v>60</v>
      </c>
      <c r="D56" s="83">
        <v>141</v>
      </c>
      <c r="E56" s="378">
        <v>91</v>
      </c>
      <c r="F56" s="378">
        <v>169</v>
      </c>
      <c r="G56" s="378">
        <v>140</v>
      </c>
      <c r="H56" s="378">
        <v>151</v>
      </c>
      <c r="I56" s="378">
        <v>179</v>
      </c>
      <c r="J56" s="378">
        <v>171</v>
      </c>
      <c r="K56" s="378">
        <v>175</v>
      </c>
      <c r="L56" s="378">
        <v>139</v>
      </c>
      <c r="M56" s="378">
        <v>156</v>
      </c>
      <c r="N56" s="86">
        <v>149</v>
      </c>
      <c r="O56" s="83">
        <v>60</v>
      </c>
      <c r="P56" s="378">
        <v>190</v>
      </c>
      <c r="Q56" s="378">
        <v>140</v>
      </c>
      <c r="R56" s="378">
        <v>97</v>
      </c>
      <c r="S56" s="378">
        <v>48</v>
      </c>
      <c r="T56" s="378">
        <v>40</v>
      </c>
      <c r="U56" s="378">
        <v>109</v>
      </c>
      <c r="V56" s="86">
        <v>110</v>
      </c>
    </row>
    <row r="57" spans="2:22" x14ac:dyDescent="0.2">
      <c r="B57" s="383"/>
      <c r="C57" s="121">
        <v>90</v>
      </c>
      <c r="D57" s="83">
        <v>165</v>
      </c>
      <c r="E57" s="378">
        <v>101</v>
      </c>
      <c r="F57" s="378">
        <v>152</v>
      </c>
      <c r="G57" s="378">
        <v>142</v>
      </c>
      <c r="H57" s="378">
        <v>220</v>
      </c>
      <c r="I57" s="378">
        <v>198</v>
      </c>
      <c r="J57" s="378">
        <v>171</v>
      </c>
      <c r="K57" s="378">
        <v>175</v>
      </c>
      <c r="L57" s="378">
        <v>139</v>
      </c>
      <c r="M57" s="378">
        <v>156</v>
      </c>
      <c r="N57" s="86">
        <v>149</v>
      </c>
      <c r="O57" s="83">
        <v>57</v>
      </c>
      <c r="P57" s="378">
        <v>156</v>
      </c>
      <c r="Q57" s="378">
        <v>169</v>
      </c>
      <c r="R57" s="378">
        <v>95</v>
      </c>
      <c r="S57" s="378">
        <v>52</v>
      </c>
      <c r="T57" s="378">
        <v>75</v>
      </c>
      <c r="U57" s="378">
        <v>109</v>
      </c>
      <c r="V57" s="86">
        <v>122</v>
      </c>
    </row>
    <row r="58" spans="2:22" ht="17" thickBot="1" x14ac:dyDescent="0.25">
      <c r="B58" s="384"/>
      <c r="C58" s="122">
        <v>120</v>
      </c>
      <c r="D58" s="89">
        <v>183</v>
      </c>
      <c r="E58" s="90">
        <v>107</v>
      </c>
      <c r="F58" s="90">
        <v>166</v>
      </c>
      <c r="G58" s="90">
        <v>135</v>
      </c>
      <c r="H58" s="90">
        <v>179</v>
      </c>
      <c r="I58" s="90">
        <v>202</v>
      </c>
      <c r="J58" s="90">
        <v>209</v>
      </c>
      <c r="K58" s="90">
        <v>190</v>
      </c>
      <c r="L58" s="90">
        <v>168</v>
      </c>
      <c r="M58" s="90">
        <v>132</v>
      </c>
      <c r="N58" s="93">
        <v>148</v>
      </c>
      <c r="O58" s="89">
        <v>75</v>
      </c>
      <c r="P58" s="90">
        <v>163</v>
      </c>
      <c r="Q58" s="90">
        <v>158</v>
      </c>
      <c r="R58" s="90">
        <v>101</v>
      </c>
      <c r="S58" s="90">
        <v>66</v>
      </c>
      <c r="T58" s="90">
        <v>79</v>
      </c>
      <c r="U58" s="90">
        <v>132</v>
      </c>
      <c r="V58" s="93">
        <v>132</v>
      </c>
    </row>
  </sheetData>
  <protectedRanges>
    <protectedRange sqref="F7:F15" name="Range1_1_3_2"/>
    <protectedRange sqref="F22:F39" name="Range1_1_3_3"/>
  </protectedRanges>
  <mergeCells count="8">
    <mergeCell ref="B3:B15"/>
    <mergeCell ref="B17:B39"/>
    <mergeCell ref="D43:N43"/>
    <mergeCell ref="O43:V43"/>
    <mergeCell ref="B43:B50"/>
    <mergeCell ref="B51:B58"/>
    <mergeCell ref="D51:N51"/>
    <mergeCell ref="O51:V5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96286-617E-CD43-BA70-D85EFF524F0E}">
  <dimension ref="B1:X46"/>
  <sheetViews>
    <sheetView topLeftCell="A2" zoomScale="86" zoomScaleNormal="71" workbookViewId="0">
      <selection activeCell="I2" sqref="I2:W2"/>
    </sheetView>
  </sheetViews>
  <sheetFormatPr baseColWidth="10" defaultRowHeight="16" x14ac:dyDescent="0.2"/>
  <cols>
    <col min="2" max="2" width="20.1640625" customWidth="1"/>
  </cols>
  <sheetData>
    <row r="1" spans="2:23" ht="17" thickBot="1" x14ac:dyDescent="0.25">
      <c r="B1" t="s">
        <v>787</v>
      </c>
    </row>
    <row r="2" spans="2:23" ht="17" thickBot="1" x14ac:dyDescent="0.25">
      <c r="B2" s="123" t="s">
        <v>786</v>
      </c>
      <c r="C2" s="510" t="s">
        <v>210</v>
      </c>
      <c r="D2" s="511" t="s">
        <v>782</v>
      </c>
      <c r="E2" s="511" t="s">
        <v>50</v>
      </c>
      <c r="F2" s="511" t="s">
        <v>49</v>
      </c>
      <c r="G2" s="511" t="s">
        <v>783</v>
      </c>
      <c r="H2" s="511" t="s">
        <v>784</v>
      </c>
      <c r="I2" s="511">
        <v>1</v>
      </c>
      <c r="J2" s="511">
        <v>2</v>
      </c>
      <c r="K2" s="511">
        <v>3</v>
      </c>
      <c r="L2" s="511">
        <v>4</v>
      </c>
      <c r="M2" s="511">
        <v>5</v>
      </c>
      <c r="N2" s="511">
        <v>6</v>
      </c>
      <c r="O2" s="511">
        <v>7</v>
      </c>
      <c r="P2" s="511">
        <v>8</v>
      </c>
      <c r="Q2" s="511">
        <v>9</v>
      </c>
      <c r="R2" s="511">
        <v>10</v>
      </c>
      <c r="S2" s="511">
        <v>11</v>
      </c>
      <c r="T2" s="511">
        <v>12</v>
      </c>
      <c r="U2" s="511">
        <v>13</v>
      </c>
      <c r="V2" s="511">
        <v>14</v>
      </c>
      <c r="W2" s="512">
        <v>15</v>
      </c>
    </row>
    <row r="3" spans="2:23" x14ac:dyDescent="0.2">
      <c r="B3" s="513" t="s">
        <v>207</v>
      </c>
      <c r="C3" s="498">
        <v>1290</v>
      </c>
      <c r="D3" s="499" t="s">
        <v>779</v>
      </c>
      <c r="E3" s="499" t="s">
        <v>780</v>
      </c>
      <c r="F3" s="499" t="s">
        <v>13</v>
      </c>
      <c r="G3" s="500">
        <v>43035</v>
      </c>
      <c r="H3" s="499">
        <v>12</v>
      </c>
      <c r="I3" s="499">
        <v>33</v>
      </c>
      <c r="J3" s="499">
        <v>33</v>
      </c>
      <c r="K3" s="499">
        <v>35</v>
      </c>
      <c r="L3" s="499">
        <v>35</v>
      </c>
      <c r="M3" s="499">
        <v>35</v>
      </c>
      <c r="N3" s="499">
        <v>35</v>
      </c>
      <c r="O3" s="499">
        <v>36</v>
      </c>
      <c r="P3" s="499">
        <v>37</v>
      </c>
      <c r="Q3" s="499">
        <v>38</v>
      </c>
      <c r="R3" s="499">
        <v>39</v>
      </c>
      <c r="S3" s="499">
        <v>40</v>
      </c>
      <c r="T3" s="499">
        <v>40</v>
      </c>
      <c r="U3" s="499">
        <v>41</v>
      </c>
      <c r="V3" s="499">
        <v>40</v>
      </c>
      <c r="W3" s="501">
        <v>40</v>
      </c>
    </row>
    <row r="4" spans="2:23" x14ac:dyDescent="0.2">
      <c r="B4" s="514"/>
      <c r="C4" s="502">
        <v>1255</v>
      </c>
      <c r="D4" s="503" t="s">
        <v>779</v>
      </c>
      <c r="E4" s="503" t="s">
        <v>780</v>
      </c>
      <c r="F4" s="503" t="s">
        <v>13</v>
      </c>
      <c r="G4" s="504">
        <v>43035</v>
      </c>
      <c r="H4" s="503">
        <v>12</v>
      </c>
      <c r="I4" s="503">
        <v>29</v>
      </c>
      <c r="J4" s="503">
        <v>30</v>
      </c>
      <c r="K4" s="503">
        <v>30</v>
      </c>
      <c r="L4" s="503">
        <v>30</v>
      </c>
      <c r="M4" s="503">
        <v>30</v>
      </c>
      <c r="N4" s="503">
        <v>31</v>
      </c>
      <c r="O4" s="503">
        <v>30</v>
      </c>
      <c r="P4" s="503">
        <v>31</v>
      </c>
      <c r="Q4" s="503">
        <v>31</v>
      </c>
      <c r="R4" s="503">
        <v>31</v>
      </c>
      <c r="S4" s="503">
        <v>31</v>
      </c>
      <c r="T4" s="503">
        <v>31</v>
      </c>
      <c r="U4" s="503">
        <v>30</v>
      </c>
      <c r="V4" s="503">
        <v>31</v>
      </c>
      <c r="W4" s="505">
        <v>31</v>
      </c>
    </row>
    <row r="5" spans="2:23" x14ac:dyDescent="0.2">
      <c r="B5" s="514"/>
      <c r="C5" s="502">
        <v>1256</v>
      </c>
      <c r="D5" s="503" t="s">
        <v>779</v>
      </c>
      <c r="E5" s="503" t="s">
        <v>780</v>
      </c>
      <c r="F5" s="503" t="s">
        <v>13</v>
      </c>
      <c r="G5" s="504">
        <v>43035</v>
      </c>
      <c r="H5" s="503">
        <v>12</v>
      </c>
      <c r="I5" s="503">
        <v>27</v>
      </c>
      <c r="J5" s="503">
        <v>28</v>
      </c>
      <c r="K5" s="503">
        <v>28</v>
      </c>
      <c r="L5" s="503">
        <v>27</v>
      </c>
      <c r="M5" s="503">
        <v>27</v>
      </c>
      <c r="N5" s="503">
        <v>28</v>
      </c>
      <c r="O5" s="503">
        <v>28</v>
      </c>
      <c r="P5" s="503">
        <v>29</v>
      </c>
      <c r="Q5" s="503">
        <v>29</v>
      </c>
      <c r="R5" s="503">
        <v>29</v>
      </c>
      <c r="S5" s="503">
        <v>28</v>
      </c>
      <c r="T5" s="503">
        <v>28</v>
      </c>
      <c r="U5" s="503">
        <v>29</v>
      </c>
      <c r="V5" s="503">
        <v>29</v>
      </c>
      <c r="W5" s="505">
        <v>29</v>
      </c>
    </row>
    <row r="6" spans="2:23" x14ac:dyDescent="0.2">
      <c r="B6" s="514"/>
      <c r="C6" s="502">
        <v>1303</v>
      </c>
      <c r="D6" s="503" t="s">
        <v>779</v>
      </c>
      <c r="E6" s="503" t="s">
        <v>780</v>
      </c>
      <c r="F6" s="503" t="s">
        <v>13</v>
      </c>
      <c r="G6" s="504">
        <v>43035</v>
      </c>
      <c r="H6" s="503">
        <v>13</v>
      </c>
      <c r="I6" s="503">
        <v>28</v>
      </c>
      <c r="J6" s="503">
        <v>28</v>
      </c>
      <c r="K6" s="503">
        <v>28</v>
      </c>
      <c r="L6" s="503">
        <v>28</v>
      </c>
      <c r="M6" s="503">
        <v>29</v>
      </c>
      <c r="N6" s="503">
        <v>28</v>
      </c>
      <c r="O6" s="503">
        <v>29</v>
      </c>
      <c r="P6" s="503">
        <v>29</v>
      </c>
      <c r="Q6" s="503">
        <v>29</v>
      </c>
      <c r="R6" s="503">
        <v>29</v>
      </c>
      <c r="S6" s="503">
        <v>30</v>
      </c>
      <c r="T6" s="503">
        <v>30</v>
      </c>
      <c r="U6" s="503">
        <v>30</v>
      </c>
      <c r="V6" s="503">
        <v>30</v>
      </c>
      <c r="W6" s="505">
        <v>30</v>
      </c>
    </row>
    <row r="7" spans="2:23" x14ac:dyDescent="0.2">
      <c r="B7" s="514"/>
      <c r="C7" s="502">
        <v>1305</v>
      </c>
      <c r="D7" s="503" t="s">
        <v>779</v>
      </c>
      <c r="E7" s="503" t="s">
        <v>780</v>
      </c>
      <c r="F7" s="503" t="s">
        <v>13</v>
      </c>
      <c r="G7" s="504">
        <v>43035</v>
      </c>
      <c r="H7" s="503">
        <v>13</v>
      </c>
      <c r="I7" s="503">
        <v>32</v>
      </c>
      <c r="J7" s="503">
        <v>32</v>
      </c>
      <c r="K7" s="503">
        <v>32</v>
      </c>
      <c r="L7" s="503">
        <v>32</v>
      </c>
      <c r="M7" s="503">
        <v>32</v>
      </c>
      <c r="N7" s="503">
        <v>33</v>
      </c>
      <c r="O7" s="503">
        <v>33</v>
      </c>
      <c r="P7" s="503">
        <v>33</v>
      </c>
      <c r="Q7" s="503">
        <v>32</v>
      </c>
      <c r="R7" s="503">
        <v>32</v>
      </c>
      <c r="S7" s="503">
        <v>33</v>
      </c>
      <c r="T7" s="503">
        <v>31</v>
      </c>
      <c r="U7" s="503">
        <v>31</v>
      </c>
      <c r="V7" s="503">
        <v>32</v>
      </c>
      <c r="W7" s="505">
        <v>31</v>
      </c>
    </row>
    <row r="8" spans="2:23" x14ac:dyDescent="0.2">
      <c r="B8" s="514"/>
      <c r="C8" s="502">
        <v>1314</v>
      </c>
      <c r="D8" s="503" t="s">
        <v>779</v>
      </c>
      <c r="E8" s="503" t="s">
        <v>780</v>
      </c>
      <c r="F8" s="503" t="s">
        <v>13</v>
      </c>
      <c r="G8" s="504">
        <v>43036</v>
      </c>
      <c r="H8" s="503">
        <v>12</v>
      </c>
      <c r="I8" s="503">
        <v>24</v>
      </c>
      <c r="J8" s="503">
        <v>24</v>
      </c>
      <c r="K8" s="503">
        <v>25</v>
      </c>
      <c r="L8" s="503">
        <v>24</v>
      </c>
      <c r="M8" s="503">
        <v>26</v>
      </c>
      <c r="N8" s="503">
        <v>25</v>
      </c>
      <c r="O8" s="503">
        <v>25</v>
      </c>
      <c r="P8" s="503">
        <v>26</v>
      </c>
      <c r="Q8" s="503">
        <v>26</v>
      </c>
      <c r="R8" s="503">
        <v>25</v>
      </c>
      <c r="S8" s="503">
        <v>26</v>
      </c>
      <c r="T8" s="503">
        <v>25</v>
      </c>
      <c r="U8" s="503">
        <v>26</v>
      </c>
      <c r="V8" s="503">
        <v>26</v>
      </c>
      <c r="W8" s="505">
        <v>26</v>
      </c>
    </row>
    <row r="9" spans="2:23" x14ac:dyDescent="0.2">
      <c r="B9" s="514"/>
      <c r="C9" s="502">
        <v>465</v>
      </c>
      <c r="D9" s="503" t="s">
        <v>779</v>
      </c>
      <c r="E9" s="503" t="s">
        <v>780</v>
      </c>
      <c r="F9" s="503" t="s">
        <v>13</v>
      </c>
      <c r="G9" s="504">
        <v>43059</v>
      </c>
      <c r="H9" s="503">
        <v>12</v>
      </c>
      <c r="I9" s="503">
        <v>25</v>
      </c>
      <c r="J9" s="503">
        <v>26</v>
      </c>
      <c r="K9" s="503">
        <v>26</v>
      </c>
      <c r="L9" s="503">
        <v>26</v>
      </c>
      <c r="M9" s="503">
        <v>26</v>
      </c>
      <c r="N9" s="503">
        <v>26</v>
      </c>
      <c r="O9" s="503">
        <v>27</v>
      </c>
      <c r="P9" s="503">
        <v>27</v>
      </c>
      <c r="Q9" s="503">
        <v>27</v>
      </c>
      <c r="R9" s="503">
        <v>27</v>
      </c>
      <c r="S9" s="503">
        <v>28</v>
      </c>
      <c r="T9" s="503">
        <v>28</v>
      </c>
      <c r="U9" s="503">
        <v>26</v>
      </c>
      <c r="V9" s="503">
        <v>26</v>
      </c>
      <c r="W9" s="505">
        <v>27</v>
      </c>
    </row>
    <row r="10" spans="2:23" x14ac:dyDescent="0.2">
      <c r="B10" s="514"/>
      <c r="C10" s="502">
        <v>1403</v>
      </c>
      <c r="D10" s="503" t="s">
        <v>779</v>
      </c>
      <c r="E10" s="503" t="s">
        <v>780</v>
      </c>
      <c r="F10" s="503" t="s">
        <v>13</v>
      </c>
      <c r="G10" s="504">
        <v>43057</v>
      </c>
      <c r="H10" s="503">
        <v>12</v>
      </c>
      <c r="I10" s="503">
        <v>36</v>
      </c>
      <c r="J10" s="503">
        <v>35</v>
      </c>
      <c r="K10" s="503">
        <v>32</v>
      </c>
      <c r="L10" s="503">
        <v>34</v>
      </c>
      <c r="M10" s="503">
        <v>34</v>
      </c>
      <c r="N10" s="503">
        <v>33</v>
      </c>
      <c r="O10" s="503">
        <v>34</v>
      </c>
      <c r="P10" s="503">
        <v>32</v>
      </c>
      <c r="Q10" s="503">
        <v>35</v>
      </c>
      <c r="R10" s="503">
        <v>35</v>
      </c>
      <c r="S10" s="503">
        <v>35</v>
      </c>
      <c r="T10" s="503">
        <v>34</v>
      </c>
      <c r="U10" s="503">
        <v>34</v>
      </c>
      <c r="V10" s="503">
        <v>35</v>
      </c>
      <c r="W10" s="505">
        <v>34</v>
      </c>
    </row>
    <row r="11" spans="2:23" ht="17" thickBot="1" x14ac:dyDescent="0.25">
      <c r="B11" s="514"/>
      <c r="C11" s="506">
        <v>1408</v>
      </c>
      <c r="D11" s="507" t="s">
        <v>779</v>
      </c>
      <c r="E11" s="507" t="s">
        <v>780</v>
      </c>
      <c r="F11" s="507" t="s">
        <v>13</v>
      </c>
      <c r="G11" s="508">
        <v>43058</v>
      </c>
      <c r="H11" s="507">
        <v>12</v>
      </c>
      <c r="I11" s="507">
        <v>26</v>
      </c>
      <c r="J11" s="507">
        <v>28</v>
      </c>
      <c r="K11" s="507">
        <v>28</v>
      </c>
      <c r="L11" s="507">
        <v>29</v>
      </c>
      <c r="M11" s="507">
        <v>28</v>
      </c>
      <c r="N11" s="507">
        <v>29</v>
      </c>
      <c r="O11" s="507">
        <v>28</v>
      </c>
      <c r="P11" s="507">
        <v>28</v>
      </c>
      <c r="Q11" s="507">
        <v>30</v>
      </c>
      <c r="R11" s="507">
        <v>29</v>
      </c>
      <c r="S11" s="507">
        <v>29</v>
      </c>
      <c r="T11" s="507">
        <v>29</v>
      </c>
      <c r="U11" s="507">
        <v>29</v>
      </c>
      <c r="V11" s="507">
        <v>30</v>
      </c>
      <c r="W11" s="509">
        <v>30</v>
      </c>
    </row>
    <row r="12" spans="2:23" ht="17" thickBot="1" x14ac:dyDescent="0.25">
      <c r="B12" s="516"/>
      <c r="C12" s="502"/>
      <c r="D12" s="503"/>
      <c r="E12" s="503"/>
      <c r="F12" s="503"/>
      <c r="G12" s="504"/>
      <c r="H12" s="503"/>
      <c r="I12" s="503"/>
      <c r="J12" s="503"/>
      <c r="K12" s="503"/>
      <c r="L12" s="503"/>
      <c r="M12" s="503"/>
      <c r="N12" s="503"/>
      <c r="O12" s="503"/>
      <c r="P12" s="503"/>
      <c r="Q12" s="503"/>
      <c r="R12" s="503"/>
      <c r="S12" s="503"/>
      <c r="T12" s="503"/>
      <c r="U12" s="503"/>
      <c r="V12" s="503"/>
      <c r="W12" s="505"/>
    </row>
    <row r="13" spans="2:23" x14ac:dyDescent="0.2">
      <c r="B13" s="514" t="s">
        <v>1</v>
      </c>
      <c r="C13" s="498">
        <v>1257</v>
      </c>
      <c r="D13" s="499" t="s">
        <v>779</v>
      </c>
      <c r="E13" s="499" t="s">
        <v>781</v>
      </c>
      <c r="F13" s="499" t="s">
        <v>13</v>
      </c>
      <c r="G13" s="500">
        <v>43035</v>
      </c>
      <c r="H13" s="499">
        <v>12</v>
      </c>
      <c r="I13" s="499">
        <v>29</v>
      </c>
      <c r="J13" s="499">
        <v>29</v>
      </c>
      <c r="K13" s="499">
        <v>29</v>
      </c>
      <c r="L13" s="499">
        <v>29</v>
      </c>
      <c r="M13" s="499">
        <v>30</v>
      </c>
      <c r="N13" s="499">
        <v>31</v>
      </c>
      <c r="O13" s="499">
        <v>30</v>
      </c>
      <c r="P13" s="499">
        <v>32</v>
      </c>
      <c r="Q13" s="499">
        <v>32</v>
      </c>
      <c r="R13" s="499">
        <v>33</v>
      </c>
      <c r="S13" s="499">
        <v>31</v>
      </c>
      <c r="T13" s="499">
        <v>32</v>
      </c>
      <c r="U13" s="499">
        <v>33</v>
      </c>
      <c r="V13" s="499">
        <v>33</v>
      </c>
      <c r="W13" s="501">
        <v>33</v>
      </c>
    </row>
    <row r="14" spans="2:23" x14ac:dyDescent="0.2">
      <c r="B14" s="514"/>
      <c r="C14" s="502">
        <v>1289</v>
      </c>
      <c r="D14" s="503" t="s">
        <v>779</v>
      </c>
      <c r="E14" s="503" t="s">
        <v>781</v>
      </c>
      <c r="F14" s="503" t="s">
        <v>13</v>
      </c>
      <c r="G14" s="504">
        <v>43035</v>
      </c>
      <c r="H14" s="503">
        <v>12</v>
      </c>
      <c r="I14" s="503">
        <v>33</v>
      </c>
      <c r="J14" s="503">
        <v>32</v>
      </c>
      <c r="K14" s="503">
        <v>32</v>
      </c>
      <c r="L14" s="503">
        <v>32</v>
      </c>
      <c r="M14" s="503">
        <v>31</v>
      </c>
      <c r="N14" s="503">
        <v>32</v>
      </c>
      <c r="O14" s="503">
        <v>33</v>
      </c>
      <c r="P14" s="503">
        <v>33</v>
      </c>
      <c r="Q14" s="503">
        <v>34</v>
      </c>
      <c r="R14" s="503">
        <v>34</v>
      </c>
      <c r="S14" s="503">
        <v>35</v>
      </c>
      <c r="T14" s="503">
        <v>36</v>
      </c>
      <c r="U14" s="503">
        <v>36</v>
      </c>
      <c r="V14" s="503">
        <v>36</v>
      </c>
      <c r="W14" s="505">
        <v>36</v>
      </c>
    </row>
    <row r="15" spans="2:23" x14ac:dyDescent="0.2">
      <c r="B15" s="514"/>
      <c r="C15" s="502">
        <v>1291</v>
      </c>
      <c r="D15" s="503" t="s">
        <v>779</v>
      </c>
      <c r="E15" s="503" t="s">
        <v>781</v>
      </c>
      <c r="F15" s="503" t="s">
        <v>13</v>
      </c>
      <c r="G15" s="504">
        <v>43035</v>
      </c>
      <c r="H15" s="503">
        <v>12</v>
      </c>
      <c r="I15" s="503">
        <v>37</v>
      </c>
      <c r="J15" s="503">
        <v>37</v>
      </c>
      <c r="K15" s="503">
        <v>37</v>
      </c>
      <c r="L15" s="503">
        <v>37</v>
      </c>
      <c r="M15" s="503">
        <v>37</v>
      </c>
      <c r="N15" s="503">
        <v>38</v>
      </c>
      <c r="O15" s="503">
        <v>39</v>
      </c>
      <c r="P15" s="503">
        <v>40</v>
      </c>
      <c r="Q15" s="503">
        <v>41</v>
      </c>
      <c r="R15" s="503">
        <v>42</v>
      </c>
      <c r="S15" s="503">
        <v>42</v>
      </c>
      <c r="T15" s="503">
        <v>43</v>
      </c>
      <c r="U15" s="503">
        <v>43</v>
      </c>
      <c r="V15" s="503">
        <v>43</v>
      </c>
      <c r="W15" s="505">
        <v>40</v>
      </c>
    </row>
    <row r="16" spans="2:23" x14ac:dyDescent="0.2">
      <c r="B16" s="514"/>
      <c r="C16" s="502">
        <v>1302</v>
      </c>
      <c r="D16" s="503" t="s">
        <v>779</v>
      </c>
      <c r="E16" s="503" t="s">
        <v>781</v>
      </c>
      <c r="F16" s="503" t="s">
        <v>13</v>
      </c>
      <c r="G16" s="504">
        <v>43035</v>
      </c>
      <c r="H16" s="503">
        <v>13</v>
      </c>
      <c r="I16" s="503">
        <v>27</v>
      </c>
      <c r="J16" s="503">
        <v>28</v>
      </c>
      <c r="K16" s="503">
        <v>28</v>
      </c>
      <c r="L16" s="503">
        <v>27</v>
      </c>
      <c r="M16" s="503">
        <v>27</v>
      </c>
      <c r="N16" s="503">
        <v>28</v>
      </c>
      <c r="O16" s="503">
        <v>29</v>
      </c>
      <c r="P16" s="503">
        <v>31</v>
      </c>
      <c r="Q16" s="503">
        <v>31</v>
      </c>
      <c r="R16" s="503">
        <v>30</v>
      </c>
      <c r="S16" s="503">
        <v>32</v>
      </c>
      <c r="T16" s="503">
        <v>33</v>
      </c>
      <c r="U16" s="503">
        <v>33</v>
      </c>
      <c r="V16" s="503">
        <v>33</v>
      </c>
      <c r="W16" s="505">
        <v>33</v>
      </c>
    </row>
    <row r="17" spans="2:24" x14ac:dyDescent="0.2">
      <c r="B17" s="514"/>
      <c r="C17" s="502">
        <v>1316</v>
      </c>
      <c r="D17" s="503" t="s">
        <v>779</v>
      </c>
      <c r="E17" s="503" t="s">
        <v>781</v>
      </c>
      <c r="F17" s="503" t="s">
        <v>13</v>
      </c>
      <c r="G17" s="504">
        <v>43036</v>
      </c>
      <c r="H17" s="503">
        <v>12</v>
      </c>
      <c r="I17" s="503">
        <v>29</v>
      </c>
      <c r="J17" s="503">
        <v>28</v>
      </c>
      <c r="K17" s="503">
        <v>28</v>
      </c>
      <c r="L17" s="503">
        <v>29</v>
      </c>
      <c r="M17" s="503">
        <v>28</v>
      </c>
      <c r="N17" s="503">
        <v>29</v>
      </c>
      <c r="O17" s="503">
        <v>29</v>
      </c>
      <c r="P17" s="503">
        <v>30</v>
      </c>
      <c r="Q17" s="503">
        <v>30</v>
      </c>
      <c r="R17" s="503">
        <v>28</v>
      </c>
      <c r="S17" s="503">
        <v>29</v>
      </c>
      <c r="T17" s="503">
        <v>28</v>
      </c>
      <c r="U17" s="503">
        <v>30</v>
      </c>
      <c r="V17" s="503">
        <v>29</v>
      </c>
      <c r="W17" s="505">
        <v>28</v>
      </c>
    </row>
    <row r="18" spans="2:24" x14ac:dyDescent="0.2">
      <c r="B18" s="514"/>
      <c r="C18" s="502">
        <v>1399</v>
      </c>
      <c r="D18" s="503" t="s">
        <v>779</v>
      </c>
      <c r="E18" s="503" t="s">
        <v>781</v>
      </c>
      <c r="F18" s="503" t="s">
        <v>13</v>
      </c>
      <c r="G18" s="504">
        <v>43057</v>
      </c>
      <c r="H18" s="503">
        <v>12</v>
      </c>
      <c r="I18" s="503">
        <v>34</v>
      </c>
      <c r="J18" s="503">
        <v>33</v>
      </c>
      <c r="K18" s="503">
        <v>32</v>
      </c>
      <c r="L18" s="503">
        <v>32</v>
      </c>
      <c r="M18" s="503">
        <v>33</v>
      </c>
      <c r="N18" s="503">
        <v>35</v>
      </c>
      <c r="O18" s="503">
        <v>33</v>
      </c>
      <c r="P18" s="503">
        <v>33</v>
      </c>
      <c r="Q18" s="503">
        <v>35</v>
      </c>
      <c r="R18" s="503">
        <v>34</v>
      </c>
      <c r="S18" s="503">
        <v>35</v>
      </c>
      <c r="T18" s="503">
        <v>34</v>
      </c>
      <c r="U18" s="503">
        <v>36</v>
      </c>
      <c r="V18" s="503">
        <v>36</v>
      </c>
      <c r="W18" s="505">
        <v>36</v>
      </c>
    </row>
    <row r="19" spans="2:24" x14ac:dyDescent="0.2">
      <c r="B19" s="514"/>
      <c r="C19" s="502">
        <v>1400</v>
      </c>
      <c r="D19" s="503" t="s">
        <v>779</v>
      </c>
      <c r="E19" s="503" t="s">
        <v>781</v>
      </c>
      <c r="F19" s="503" t="s">
        <v>13</v>
      </c>
      <c r="G19" s="504">
        <v>43057</v>
      </c>
      <c r="H19" s="503">
        <v>12</v>
      </c>
      <c r="I19" s="503">
        <v>29</v>
      </c>
      <c r="J19" s="503">
        <v>29</v>
      </c>
      <c r="K19" s="503">
        <v>29</v>
      </c>
      <c r="L19" s="503">
        <v>28</v>
      </c>
      <c r="M19" s="503">
        <v>30</v>
      </c>
      <c r="N19" s="503">
        <v>30</v>
      </c>
      <c r="O19" s="503">
        <v>31</v>
      </c>
      <c r="P19" s="503">
        <v>32</v>
      </c>
      <c r="Q19" s="503">
        <v>33</v>
      </c>
      <c r="R19" s="503">
        <v>34</v>
      </c>
      <c r="S19" s="503">
        <v>34</v>
      </c>
      <c r="T19" s="503">
        <v>34</v>
      </c>
      <c r="U19" s="503">
        <v>34</v>
      </c>
      <c r="V19" s="503">
        <v>35</v>
      </c>
      <c r="W19" s="505">
        <v>34</v>
      </c>
    </row>
    <row r="20" spans="2:24" x14ac:dyDescent="0.2">
      <c r="B20" s="514"/>
      <c r="C20" s="502">
        <v>1402</v>
      </c>
      <c r="D20" s="503" t="s">
        <v>779</v>
      </c>
      <c r="E20" s="503" t="s">
        <v>781</v>
      </c>
      <c r="F20" s="503" t="s">
        <v>13</v>
      </c>
      <c r="G20" s="504">
        <v>43057</v>
      </c>
      <c r="H20" s="503">
        <v>12</v>
      </c>
      <c r="I20" s="503">
        <v>26</v>
      </c>
      <c r="J20" s="503">
        <v>25</v>
      </c>
      <c r="K20" s="503">
        <v>25</v>
      </c>
      <c r="L20" s="503">
        <v>26</v>
      </c>
      <c r="M20" s="503">
        <v>27</v>
      </c>
      <c r="N20" s="503">
        <v>27</v>
      </c>
      <c r="O20" s="503">
        <v>26</v>
      </c>
      <c r="P20" s="503">
        <v>26</v>
      </c>
      <c r="Q20" s="503">
        <v>27</v>
      </c>
      <c r="R20" s="503">
        <v>27</v>
      </c>
      <c r="S20" s="503">
        <v>27</v>
      </c>
      <c r="T20" s="503">
        <v>27</v>
      </c>
      <c r="U20" s="503">
        <v>28</v>
      </c>
      <c r="V20" s="503">
        <v>27</v>
      </c>
      <c r="W20" s="505">
        <v>28</v>
      </c>
    </row>
    <row r="21" spans="2:24" x14ac:dyDescent="0.2">
      <c r="B21" s="514"/>
      <c r="C21" s="502">
        <v>1404</v>
      </c>
      <c r="D21" s="503" t="s">
        <v>779</v>
      </c>
      <c r="E21" s="503" t="s">
        <v>781</v>
      </c>
      <c r="F21" s="503" t="s">
        <v>13</v>
      </c>
      <c r="G21" s="504">
        <v>43057</v>
      </c>
      <c r="H21" s="503">
        <v>12</v>
      </c>
      <c r="I21" s="503">
        <v>32</v>
      </c>
      <c r="J21" s="503">
        <v>32</v>
      </c>
      <c r="K21" s="503">
        <v>30</v>
      </c>
      <c r="L21" s="503">
        <v>31</v>
      </c>
      <c r="M21" s="503">
        <v>31</v>
      </c>
      <c r="N21" s="503">
        <v>32</v>
      </c>
      <c r="O21" s="503">
        <v>32</v>
      </c>
      <c r="P21" s="503">
        <v>32</v>
      </c>
      <c r="Q21" s="503">
        <v>33</v>
      </c>
      <c r="R21" s="503">
        <v>33</v>
      </c>
      <c r="S21" s="503">
        <v>34</v>
      </c>
      <c r="T21" s="503">
        <v>33</v>
      </c>
      <c r="U21" s="503">
        <v>34</v>
      </c>
      <c r="V21" s="503">
        <v>35</v>
      </c>
      <c r="W21" s="505">
        <v>34</v>
      </c>
    </row>
    <row r="22" spans="2:24" x14ac:dyDescent="0.2">
      <c r="B22" s="514"/>
      <c r="C22" s="502">
        <v>1405</v>
      </c>
      <c r="D22" s="503" t="s">
        <v>779</v>
      </c>
      <c r="E22" s="503" t="s">
        <v>781</v>
      </c>
      <c r="F22" s="503" t="s">
        <v>13</v>
      </c>
      <c r="G22" s="504">
        <v>43057</v>
      </c>
      <c r="H22" s="503">
        <v>12</v>
      </c>
      <c r="I22" s="503">
        <v>32</v>
      </c>
      <c r="J22" s="503">
        <v>33</v>
      </c>
      <c r="K22" s="503">
        <v>31</v>
      </c>
      <c r="L22" s="503">
        <v>32</v>
      </c>
      <c r="M22" s="503">
        <v>32</v>
      </c>
      <c r="N22" s="503">
        <v>32</v>
      </c>
      <c r="O22" s="503">
        <v>32</v>
      </c>
      <c r="P22" s="503">
        <v>32</v>
      </c>
      <c r="Q22" s="503">
        <v>34</v>
      </c>
      <c r="R22" s="503">
        <v>35</v>
      </c>
      <c r="S22" s="503">
        <v>34</v>
      </c>
      <c r="T22" s="503">
        <v>33</v>
      </c>
      <c r="U22" s="503">
        <v>33</v>
      </c>
      <c r="V22" s="503">
        <v>34</v>
      </c>
      <c r="W22" s="505">
        <v>34</v>
      </c>
    </row>
    <row r="23" spans="2:24" x14ac:dyDescent="0.2">
      <c r="B23" s="514"/>
      <c r="C23" s="502">
        <v>1406</v>
      </c>
      <c r="D23" s="503" t="s">
        <v>779</v>
      </c>
      <c r="E23" s="503" t="s">
        <v>781</v>
      </c>
      <c r="F23" s="503" t="s">
        <v>13</v>
      </c>
      <c r="G23" s="504">
        <v>43058</v>
      </c>
      <c r="H23" s="503">
        <v>12</v>
      </c>
      <c r="I23" s="503">
        <v>34</v>
      </c>
      <c r="J23" s="503">
        <v>34</v>
      </c>
      <c r="K23" s="503">
        <v>35</v>
      </c>
      <c r="L23" s="503">
        <v>36</v>
      </c>
      <c r="M23" s="503">
        <v>36</v>
      </c>
      <c r="N23" s="503">
        <v>38</v>
      </c>
      <c r="O23" s="503">
        <v>38</v>
      </c>
      <c r="P23" s="503">
        <v>39</v>
      </c>
      <c r="Q23" s="503">
        <v>40</v>
      </c>
      <c r="R23" s="503">
        <v>39</v>
      </c>
      <c r="S23" s="503">
        <v>40</v>
      </c>
      <c r="T23" s="503">
        <v>40</v>
      </c>
      <c r="U23" s="503">
        <v>39</v>
      </c>
      <c r="V23" s="503">
        <v>41</v>
      </c>
      <c r="W23" s="505">
        <v>34</v>
      </c>
    </row>
    <row r="24" spans="2:24" x14ac:dyDescent="0.2">
      <c r="B24" s="514"/>
      <c r="C24" s="502">
        <v>1407</v>
      </c>
      <c r="D24" s="503" t="s">
        <v>779</v>
      </c>
      <c r="E24" s="503" t="s">
        <v>781</v>
      </c>
      <c r="F24" s="503" t="s">
        <v>13</v>
      </c>
      <c r="G24" s="504">
        <v>43058</v>
      </c>
      <c r="H24" s="503">
        <v>12</v>
      </c>
      <c r="I24" s="503">
        <v>27</v>
      </c>
      <c r="J24" s="503">
        <v>28</v>
      </c>
      <c r="K24" s="503">
        <v>27</v>
      </c>
      <c r="L24" s="503">
        <v>29</v>
      </c>
      <c r="M24" s="503">
        <v>28</v>
      </c>
      <c r="N24" s="503">
        <v>29</v>
      </c>
      <c r="O24" s="503">
        <v>28</v>
      </c>
      <c r="P24" s="503">
        <v>29</v>
      </c>
      <c r="Q24" s="503">
        <v>30</v>
      </c>
      <c r="R24" s="503">
        <v>29</v>
      </c>
      <c r="S24" s="503">
        <v>28</v>
      </c>
      <c r="T24" s="503">
        <v>29</v>
      </c>
      <c r="U24" s="503">
        <v>29</v>
      </c>
      <c r="V24" s="503">
        <v>30</v>
      </c>
      <c r="W24" s="505">
        <v>30</v>
      </c>
    </row>
    <row r="25" spans="2:24" x14ac:dyDescent="0.2">
      <c r="B25" s="514"/>
      <c r="C25" s="502">
        <v>1409</v>
      </c>
      <c r="D25" s="503" t="s">
        <v>779</v>
      </c>
      <c r="E25" s="503" t="s">
        <v>781</v>
      </c>
      <c r="F25" s="503" t="s">
        <v>13</v>
      </c>
      <c r="G25" s="504">
        <v>43058</v>
      </c>
      <c r="H25" s="503">
        <v>12</v>
      </c>
      <c r="I25" s="503">
        <v>25</v>
      </c>
      <c r="J25" s="503">
        <v>26</v>
      </c>
      <c r="K25" s="503">
        <v>26</v>
      </c>
      <c r="L25" s="503">
        <v>27</v>
      </c>
      <c r="M25" s="503">
        <v>26</v>
      </c>
      <c r="N25" s="503">
        <v>27</v>
      </c>
      <c r="O25" s="503">
        <v>27</v>
      </c>
      <c r="P25" s="503">
        <v>27</v>
      </c>
      <c r="Q25" s="503">
        <v>28</v>
      </c>
      <c r="R25" s="503">
        <v>27</v>
      </c>
      <c r="S25" s="503">
        <v>28</v>
      </c>
      <c r="T25" s="503">
        <v>28</v>
      </c>
      <c r="U25" s="503">
        <v>28</v>
      </c>
      <c r="V25" s="503">
        <v>29</v>
      </c>
      <c r="W25" s="505">
        <v>30</v>
      </c>
    </row>
    <row r="26" spans="2:24" x14ac:dyDescent="0.2">
      <c r="B26" s="514"/>
      <c r="C26" s="502">
        <v>461</v>
      </c>
      <c r="D26" s="503" t="s">
        <v>779</v>
      </c>
      <c r="E26" s="503" t="s">
        <v>781</v>
      </c>
      <c r="F26" s="503" t="s">
        <v>13</v>
      </c>
      <c r="G26" s="504">
        <v>43056</v>
      </c>
      <c r="H26" s="503">
        <v>12</v>
      </c>
      <c r="I26" s="503">
        <v>35</v>
      </c>
      <c r="J26" s="503">
        <v>32</v>
      </c>
      <c r="K26" s="503">
        <v>33</v>
      </c>
      <c r="L26" s="503">
        <v>33</v>
      </c>
      <c r="M26" s="503">
        <v>33</v>
      </c>
      <c r="N26" s="503">
        <v>33</v>
      </c>
      <c r="O26" s="503">
        <v>33</v>
      </c>
      <c r="P26" s="503">
        <v>34</v>
      </c>
      <c r="Q26" s="503">
        <v>34</v>
      </c>
      <c r="R26" s="503">
        <v>35</v>
      </c>
      <c r="S26" s="503">
        <v>35</v>
      </c>
      <c r="T26" s="503">
        <v>36</v>
      </c>
      <c r="U26" s="503">
        <v>35</v>
      </c>
      <c r="V26" s="503">
        <v>36</v>
      </c>
      <c r="W26" s="505">
        <v>36</v>
      </c>
    </row>
    <row r="27" spans="2:24" x14ac:dyDescent="0.2">
      <c r="B27" s="514"/>
      <c r="C27" s="502">
        <v>466</v>
      </c>
      <c r="D27" s="503" t="s">
        <v>779</v>
      </c>
      <c r="E27" s="503" t="s">
        <v>781</v>
      </c>
      <c r="F27" s="503" t="s">
        <v>13</v>
      </c>
      <c r="G27" s="504">
        <v>43059</v>
      </c>
      <c r="H27" s="503">
        <v>12</v>
      </c>
      <c r="I27" s="503">
        <v>27</v>
      </c>
      <c r="J27" s="503">
        <v>29</v>
      </c>
      <c r="K27" s="503">
        <v>27</v>
      </c>
      <c r="L27" s="503">
        <v>27</v>
      </c>
      <c r="M27" s="503">
        <v>28</v>
      </c>
      <c r="N27" s="503">
        <v>27</v>
      </c>
      <c r="O27" s="503">
        <v>27</v>
      </c>
      <c r="P27" s="503">
        <v>28</v>
      </c>
      <c r="Q27" s="503">
        <v>29</v>
      </c>
      <c r="R27" s="503">
        <v>30</v>
      </c>
      <c r="S27" s="503">
        <v>29</v>
      </c>
      <c r="T27" s="503">
        <v>29</v>
      </c>
      <c r="U27" s="503">
        <v>29</v>
      </c>
      <c r="V27" s="503">
        <v>30</v>
      </c>
      <c r="W27" s="505">
        <v>29</v>
      </c>
    </row>
    <row r="28" spans="2:24" ht="17" thickBot="1" x14ac:dyDescent="0.25">
      <c r="B28" s="515"/>
      <c r="C28" s="506">
        <v>468</v>
      </c>
      <c r="D28" s="507" t="s">
        <v>779</v>
      </c>
      <c r="E28" s="507" t="s">
        <v>781</v>
      </c>
      <c r="F28" s="507" t="s">
        <v>13</v>
      </c>
      <c r="G28" s="508">
        <v>43059</v>
      </c>
      <c r="H28" s="507">
        <v>12</v>
      </c>
      <c r="I28" s="507">
        <v>28</v>
      </c>
      <c r="J28" s="507">
        <v>26</v>
      </c>
      <c r="K28" s="507">
        <v>27</v>
      </c>
      <c r="L28" s="507">
        <v>27</v>
      </c>
      <c r="M28" s="507">
        <v>28</v>
      </c>
      <c r="N28" s="507">
        <v>29</v>
      </c>
      <c r="O28" s="507">
        <v>30</v>
      </c>
      <c r="P28" s="507">
        <v>29</v>
      </c>
      <c r="Q28" s="507">
        <v>30</v>
      </c>
      <c r="R28" s="507">
        <v>30</v>
      </c>
      <c r="S28" s="507">
        <v>29</v>
      </c>
      <c r="T28" s="507">
        <v>31</v>
      </c>
      <c r="U28" s="507">
        <v>31</v>
      </c>
      <c r="V28" s="507">
        <v>32</v>
      </c>
      <c r="W28" s="509">
        <v>31</v>
      </c>
    </row>
    <row r="30" spans="2:24" ht="17" thickBot="1" x14ac:dyDescent="0.25">
      <c r="B30" t="s">
        <v>788</v>
      </c>
    </row>
    <row r="31" spans="2:24" ht="17" thickBot="1" x14ac:dyDescent="0.25">
      <c r="B31" s="382" t="s">
        <v>773</v>
      </c>
      <c r="C31" s="123" t="s">
        <v>769</v>
      </c>
      <c r="D31" s="361" t="s">
        <v>315</v>
      </c>
      <c r="E31" s="482"/>
      <c r="F31" s="482"/>
      <c r="G31" s="482"/>
      <c r="H31" s="482"/>
      <c r="I31" s="482"/>
      <c r="J31" s="482"/>
      <c r="K31" s="482"/>
      <c r="L31" s="482"/>
      <c r="M31" s="482"/>
      <c r="N31" s="482"/>
      <c r="O31" s="482"/>
      <c r="P31" s="362"/>
      <c r="Q31" s="483" t="s">
        <v>770</v>
      </c>
      <c r="R31" s="484"/>
      <c r="S31" s="484"/>
      <c r="T31" s="484"/>
      <c r="U31" s="484"/>
      <c r="V31" s="484"/>
      <c r="W31" s="484"/>
      <c r="X31" s="485"/>
    </row>
    <row r="32" spans="2:24" x14ac:dyDescent="0.2">
      <c r="B32" s="383"/>
      <c r="C32" s="121">
        <v>0</v>
      </c>
      <c r="D32" s="215">
        <v>148</v>
      </c>
      <c r="E32" s="216">
        <v>128</v>
      </c>
      <c r="F32" s="216">
        <v>148</v>
      </c>
      <c r="G32" s="216">
        <v>116</v>
      </c>
      <c r="H32" s="216">
        <v>120</v>
      </c>
      <c r="I32" s="216">
        <v>121</v>
      </c>
      <c r="J32" s="216">
        <v>173</v>
      </c>
      <c r="K32" s="216">
        <v>122</v>
      </c>
      <c r="L32" s="216">
        <v>137</v>
      </c>
      <c r="M32" s="216">
        <v>139</v>
      </c>
      <c r="N32" s="216">
        <v>191</v>
      </c>
      <c r="O32" s="216">
        <v>152</v>
      </c>
      <c r="P32" s="217">
        <v>104</v>
      </c>
      <c r="Q32" s="152">
        <v>135</v>
      </c>
      <c r="R32" s="147">
        <v>93</v>
      </c>
      <c r="S32" s="147">
        <v>119</v>
      </c>
      <c r="T32" s="147">
        <v>115</v>
      </c>
      <c r="U32" s="147">
        <v>158</v>
      </c>
      <c r="V32" s="147">
        <v>121</v>
      </c>
      <c r="W32" s="147">
        <v>81</v>
      </c>
      <c r="X32" s="217">
        <v>98</v>
      </c>
    </row>
    <row r="33" spans="2:24" x14ac:dyDescent="0.2">
      <c r="B33" s="383"/>
      <c r="C33" s="121">
        <v>15</v>
      </c>
      <c r="D33" s="219">
        <v>316</v>
      </c>
      <c r="E33" s="481">
        <v>202</v>
      </c>
      <c r="F33" s="481">
        <v>257</v>
      </c>
      <c r="G33" s="481">
        <v>343</v>
      </c>
      <c r="H33" s="481">
        <v>377</v>
      </c>
      <c r="I33" s="481">
        <v>313</v>
      </c>
      <c r="J33" s="481">
        <v>340</v>
      </c>
      <c r="K33" s="481">
        <v>350</v>
      </c>
      <c r="L33" s="481">
        <v>378</v>
      </c>
      <c r="M33" s="481">
        <v>414</v>
      </c>
      <c r="N33" s="481">
        <v>566</v>
      </c>
      <c r="O33" s="481">
        <v>407</v>
      </c>
      <c r="P33" s="220">
        <v>304</v>
      </c>
      <c r="Q33" s="83">
        <v>220</v>
      </c>
      <c r="R33" s="378">
        <v>159</v>
      </c>
      <c r="S33" s="378">
        <v>249</v>
      </c>
      <c r="T33" s="378">
        <v>217</v>
      </c>
      <c r="U33" s="378">
        <v>296</v>
      </c>
      <c r="V33" s="378">
        <v>313</v>
      </c>
      <c r="W33" s="378">
        <v>205</v>
      </c>
      <c r="X33" s="220">
        <v>268</v>
      </c>
    </row>
    <row r="34" spans="2:24" x14ac:dyDescent="0.2">
      <c r="B34" s="383"/>
      <c r="C34" s="121">
        <v>30</v>
      </c>
      <c r="D34" s="219">
        <v>280</v>
      </c>
      <c r="E34" s="481">
        <v>244</v>
      </c>
      <c r="F34" s="481">
        <v>186</v>
      </c>
      <c r="G34" s="481">
        <v>344</v>
      </c>
      <c r="H34" s="481">
        <v>284</v>
      </c>
      <c r="I34" s="481">
        <v>190</v>
      </c>
      <c r="J34" s="481">
        <v>433</v>
      </c>
      <c r="K34" s="481">
        <v>275</v>
      </c>
      <c r="L34" s="481">
        <v>378</v>
      </c>
      <c r="M34" s="481">
        <v>350</v>
      </c>
      <c r="N34" s="481">
        <v>550</v>
      </c>
      <c r="O34" s="481">
        <v>419</v>
      </c>
      <c r="P34" s="220">
        <v>242</v>
      </c>
      <c r="Q34" s="83">
        <v>206</v>
      </c>
      <c r="R34" s="378">
        <v>145</v>
      </c>
      <c r="S34" s="378">
        <v>195</v>
      </c>
      <c r="T34" s="378">
        <v>167</v>
      </c>
      <c r="U34" s="378">
        <v>322</v>
      </c>
      <c r="V34" s="378">
        <v>344</v>
      </c>
      <c r="W34" s="378">
        <v>221</v>
      </c>
      <c r="X34" s="220">
        <v>350</v>
      </c>
    </row>
    <row r="35" spans="2:24" x14ac:dyDescent="0.2">
      <c r="B35" s="383"/>
      <c r="C35" s="121">
        <v>45</v>
      </c>
      <c r="D35" s="219">
        <v>320</v>
      </c>
      <c r="E35" s="481">
        <v>196</v>
      </c>
      <c r="F35" s="481">
        <v>185</v>
      </c>
      <c r="G35" s="481">
        <v>279</v>
      </c>
      <c r="H35" s="481">
        <v>236</v>
      </c>
      <c r="I35" s="481">
        <v>145</v>
      </c>
      <c r="J35" s="481">
        <v>427</v>
      </c>
      <c r="K35" s="481">
        <v>186</v>
      </c>
      <c r="L35" s="481">
        <v>326</v>
      </c>
      <c r="M35" s="481">
        <v>246</v>
      </c>
      <c r="N35" s="481">
        <v>390</v>
      </c>
      <c r="O35" s="481">
        <v>259</v>
      </c>
      <c r="P35" s="220">
        <v>161</v>
      </c>
      <c r="Q35" s="83">
        <v>179</v>
      </c>
      <c r="R35" s="378">
        <v>140</v>
      </c>
      <c r="S35" s="378">
        <v>190</v>
      </c>
      <c r="T35" s="378">
        <v>181</v>
      </c>
      <c r="U35" s="378">
        <v>230</v>
      </c>
      <c r="V35" s="378">
        <v>284</v>
      </c>
      <c r="W35" s="378">
        <v>145</v>
      </c>
      <c r="X35" s="220">
        <v>263</v>
      </c>
    </row>
    <row r="36" spans="2:24" x14ac:dyDescent="0.2">
      <c r="B36" s="383"/>
      <c r="C36" s="121">
        <v>60</v>
      </c>
      <c r="D36" s="219">
        <v>257</v>
      </c>
      <c r="E36" s="481">
        <v>201</v>
      </c>
      <c r="F36" s="481">
        <v>169</v>
      </c>
      <c r="G36" s="481">
        <v>223</v>
      </c>
      <c r="H36" s="481">
        <v>165</v>
      </c>
      <c r="I36" s="481">
        <v>171</v>
      </c>
      <c r="J36" s="481">
        <v>306</v>
      </c>
      <c r="K36" s="481">
        <v>183</v>
      </c>
      <c r="L36" s="481">
        <v>214</v>
      </c>
      <c r="M36" s="481">
        <v>220</v>
      </c>
      <c r="N36" s="481">
        <v>296</v>
      </c>
      <c r="O36" s="481">
        <v>254</v>
      </c>
      <c r="P36" s="220">
        <v>166</v>
      </c>
      <c r="Q36" s="83">
        <v>165</v>
      </c>
      <c r="R36" s="378">
        <v>152</v>
      </c>
      <c r="S36" s="378">
        <v>153</v>
      </c>
      <c r="T36" s="378">
        <v>254</v>
      </c>
      <c r="U36" s="378">
        <v>283</v>
      </c>
      <c r="V36" s="378">
        <v>243</v>
      </c>
      <c r="W36" s="378">
        <v>103</v>
      </c>
      <c r="X36" s="220">
        <v>214</v>
      </c>
    </row>
    <row r="37" spans="2:24" x14ac:dyDescent="0.2">
      <c r="B37" s="383"/>
      <c r="C37" s="121">
        <v>90</v>
      </c>
      <c r="D37" s="219">
        <v>194</v>
      </c>
      <c r="E37" s="481">
        <v>168</v>
      </c>
      <c r="F37" s="481">
        <v>181</v>
      </c>
      <c r="G37" s="481">
        <v>164</v>
      </c>
      <c r="H37" s="481">
        <v>149</v>
      </c>
      <c r="I37" s="481">
        <v>125</v>
      </c>
      <c r="J37" s="481">
        <v>178</v>
      </c>
      <c r="K37" s="481">
        <v>267</v>
      </c>
      <c r="L37" s="481">
        <v>358</v>
      </c>
      <c r="M37" s="481">
        <v>174</v>
      </c>
      <c r="N37" s="481">
        <v>223</v>
      </c>
      <c r="O37" s="481">
        <v>219</v>
      </c>
      <c r="P37" s="220">
        <v>116</v>
      </c>
      <c r="Q37" s="83">
        <v>143</v>
      </c>
      <c r="R37" s="378">
        <v>125</v>
      </c>
      <c r="S37" s="378">
        <v>128</v>
      </c>
      <c r="T37" s="378">
        <v>148</v>
      </c>
      <c r="U37" s="378">
        <v>184</v>
      </c>
      <c r="V37" s="378">
        <v>190</v>
      </c>
      <c r="W37" s="378">
        <v>68</v>
      </c>
      <c r="X37" s="220">
        <v>205</v>
      </c>
    </row>
    <row r="38" spans="2:24" ht="17" thickBot="1" x14ac:dyDescent="0.25">
      <c r="B38" s="384"/>
      <c r="C38" s="122">
        <v>120</v>
      </c>
      <c r="D38" s="222">
        <v>150</v>
      </c>
      <c r="E38" s="223">
        <v>140</v>
      </c>
      <c r="F38" s="223">
        <v>146</v>
      </c>
      <c r="G38" s="223">
        <v>133</v>
      </c>
      <c r="H38" s="223">
        <v>123</v>
      </c>
      <c r="I38" s="223">
        <v>129</v>
      </c>
      <c r="J38" s="223">
        <v>189</v>
      </c>
      <c r="K38" s="223">
        <v>143</v>
      </c>
      <c r="L38" s="223">
        <v>221</v>
      </c>
      <c r="M38" s="223">
        <v>124</v>
      </c>
      <c r="N38" s="223">
        <v>176</v>
      </c>
      <c r="O38" s="223">
        <v>143</v>
      </c>
      <c r="P38" s="224">
        <v>98</v>
      </c>
      <c r="Q38" s="89">
        <v>113</v>
      </c>
      <c r="R38" s="90">
        <v>106</v>
      </c>
      <c r="S38" s="90">
        <v>123</v>
      </c>
      <c r="T38" s="90">
        <v>121</v>
      </c>
      <c r="U38" s="90">
        <v>190</v>
      </c>
      <c r="V38" s="90">
        <v>168</v>
      </c>
      <c r="W38" s="90">
        <v>58</v>
      </c>
      <c r="X38" s="224">
        <v>111</v>
      </c>
    </row>
    <row r="39" spans="2:24" ht="17" thickBot="1" x14ac:dyDescent="0.25">
      <c r="B39" s="382" t="s">
        <v>774</v>
      </c>
      <c r="C39" s="123" t="s">
        <v>769</v>
      </c>
      <c r="D39" s="361" t="s">
        <v>315</v>
      </c>
      <c r="E39" s="482"/>
      <c r="F39" s="482"/>
      <c r="G39" s="482"/>
      <c r="H39" s="482"/>
      <c r="I39" s="482"/>
      <c r="J39" s="482"/>
      <c r="K39" s="482"/>
      <c r="L39" s="482"/>
      <c r="M39" s="482"/>
      <c r="N39" s="482"/>
      <c r="O39" s="482"/>
      <c r="P39" s="362"/>
      <c r="Q39" s="483" t="s">
        <v>770</v>
      </c>
      <c r="R39" s="484"/>
      <c r="S39" s="484"/>
      <c r="T39" s="484"/>
      <c r="U39" s="484"/>
      <c r="V39" s="484"/>
      <c r="W39" s="484"/>
      <c r="X39" s="485"/>
    </row>
    <row r="40" spans="2:24" x14ac:dyDescent="0.2">
      <c r="B40" s="383"/>
      <c r="C40" s="121">
        <v>0</v>
      </c>
      <c r="D40" s="152">
        <v>169</v>
      </c>
      <c r="E40" s="147">
        <v>182</v>
      </c>
      <c r="F40" s="147">
        <v>182</v>
      </c>
      <c r="G40" s="147">
        <v>182</v>
      </c>
      <c r="H40" s="147">
        <v>201</v>
      </c>
      <c r="I40" s="147">
        <v>161</v>
      </c>
      <c r="J40" s="147">
        <v>169</v>
      </c>
      <c r="K40" s="147">
        <v>167</v>
      </c>
      <c r="L40" s="147">
        <v>157</v>
      </c>
      <c r="M40" s="147">
        <v>198</v>
      </c>
      <c r="N40" s="147">
        <v>211</v>
      </c>
      <c r="O40" s="147">
        <v>211</v>
      </c>
      <c r="P40" s="148">
        <v>186</v>
      </c>
      <c r="Q40" s="152">
        <v>179</v>
      </c>
      <c r="R40" s="147">
        <v>162</v>
      </c>
      <c r="S40" s="147">
        <v>135</v>
      </c>
      <c r="T40" s="147">
        <v>172</v>
      </c>
      <c r="U40" s="147">
        <v>146</v>
      </c>
      <c r="V40" s="147">
        <v>147</v>
      </c>
      <c r="W40" s="147">
        <v>111</v>
      </c>
      <c r="X40" s="148">
        <v>129</v>
      </c>
    </row>
    <row r="41" spans="2:24" x14ac:dyDescent="0.2">
      <c r="B41" s="383"/>
      <c r="C41" s="121">
        <v>15</v>
      </c>
      <c r="D41" s="83">
        <v>118</v>
      </c>
      <c r="E41" s="378">
        <v>122</v>
      </c>
      <c r="F41" s="378">
        <v>132</v>
      </c>
      <c r="G41" s="378">
        <v>98</v>
      </c>
      <c r="H41" s="378">
        <v>142</v>
      </c>
      <c r="I41" s="378">
        <v>141</v>
      </c>
      <c r="J41" s="378">
        <v>93</v>
      </c>
      <c r="K41" s="378">
        <v>161</v>
      </c>
      <c r="L41" s="378">
        <v>98</v>
      </c>
      <c r="M41" s="378">
        <v>155</v>
      </c>
      <c r="N41" s="378">
        <v>160</v>
      </c>
      <c r="O41" s="378">
        <v>161</v>
      </c>
      <c r="P41" s="86">
        <v>176</v>
      </c>
      <c r="Q41" s="83">
        <v>148</v>
      </c>
      <c r="R41" s="378">
        <v>115</v>
      </c>
      <c r="S41" s="378">
        <v>131</v>
      </c>
      <c r="T41" s="378">
        <v>98</v>
      </c>
      <c r="U41" s="378">
        <v>81</v>
      </c>
      <c r="V41" s="378">
        <v>115</v>
      </c>
      <c r="W41" s="378">
        <v>79</v>
      </c>
      <c r="X41" s="86">
        <v>104</v>
      </c>
    </row>
    <row r="42" spans="2:24" x14ac:dyDescent="0.2">
      <c r="B42" s="383"/>
      <c r="C42" s="121">
        <v>30</v>
      </c>
      <c r="D42" s="83">
        <v>82</v>
      </c>
      <c r="E42" s="378">
        <v>93</v>
      </c>
      <c r="F42" s="378">
        <v>92</v>
      </c>
      <c r="G42" s="378">
        <v>63</v>
      </c>
      <c r="H42" s="378">
        <v>95</v>
      </c>
      <c r="I42" s="378">
        <v>118</v>
      </c>
      <c r="J42" s="378">
        <v>73</v>
      </c>
      <c r="K42" s="378">
        <v>91</v>
      </c>
      <c r="L42" s="378">
        <v>109</v>
      </c>
      <c r="M42" s="378">
        <v>121</v>
      </c>
      <c r="N42" s="378">
        <v>114</v>
      </c>
      <c r="O42" s="378">
        <v>95</v>
      </c>
      <c r="P42" s="86">
        <v>114</v>
      </c>
      <c r="Q42" s="83">
        <v>80</v>
      </c>
      <c r="R42" s="378">
        <v>85</v>
      </c>
      <c r="S42" s="378">
        <v>59</v>
      </c>
      <c r="T42" s="378">
        <v>71</v>
      </c>
      <c r="U42" s="378">
        <v>75</v>
      </c>
      <c r="V42" s="378">
        <v>77</v>
      </c>
      <c r="W42" s="378">
        <v>42</v>
      </c>
      <c r="X42" s="86">
        <v>74</v>
      </c>
    </row>
    <row r="43" spans="2:24" x14ac:dyDescent="0.2">
      <c r="B43" s="383"/>
      <c r="C43" s="121">
        <v>45</v>
      </c>
      <c r="D43" s="83">
        <v>70</v>
      </c>
      <c r="E43" s="378">
        <v>84</v>
      </c>
      <c r="F43" s="378">
        <v>62</v>
      </c>
      <c r="G43" s="378">
        <v>53</v>
      </c>
      <c r="H43" s="378">
        <v>81</v>
      </c>
      <c r="I43" s="378">
        <v>121</v>
      </c>
      <c r="J43" s="378">
        <v>65</v>
      </c>
      <c r="K43" s="378">
        <v>77</v>
      </c>
      <c r="L43" s="378">
        <v>68</v>
      </c>
      <c r="M43" s="378">
        <v>135</v>
      </c>
      <c r="N43" s="378">
        <v>111</v>
      </c>
      <c r="O43" s="378">
        <v>61</v>
      </c>
      <c r="P43" s="86">
        <v>107</v>
      </c>
      <c r="Q43" s="83">
        <v>53</v>
      </c>
      <c r="R43" s="378">
        <v>78</v>
      </c>
      <c r="S43" s="378">
        <v>40</v>
      </c>
      <c r="T43" s="378">
        <v>61</v>
      </c>
      <c r="U43" s="378">
        <v>63</v>
      </c>
      <c r="V43" s="378">
        <v>70</v>
      </c>
      <c r="W43" s="378">
        <v>28</v>
      </c>
      <c r="X43" s="86">
        <v>51</v>
      </c>
    </row>
    <row r="44" spans="2:24" x14ac:dyDescent="0.2">
      <c r="B44" s="383"/>
      <c r="C44" s="121">
        <v>60</v>
      </c>
      <c r="D44" s="83">
        <v>61</v>
      </c>
      <c r="E44" s="378">
        <v>72</v>
      </c>
      <c r="F44" s="378">
        <v>55</v>
      </c>
      <c r="G44" s="378">
        <v>39</v>
      </c>
      <c r="H44" s="378">
        <v>63</v>
      </c>
      <c r="I44" s="378">
        <v>128</v>
      </c>
      <c r="J44" s="378">
        <v>65</v>
      </c>
      <c r="K44" s="378">
        <v>72</v>
      </c>
      <c r="L44" s="378">
        <v>70</v>
      </c>
      <c r="M44" s="378">
        <v>120</v>
      </c>
      <c r="N44" s="378">
        <v>103</v>
      </c>
      <c r="O44" s="378">
        <v>47</v>
      </c>
      <c r="P44" s="86">
        <v>101</v>
      </c>
      <c r="Q44" s="83">
        <v>28</v>
      </c>
      <c r="R44" s="378">
        <v>51</v>
      </c>
      <c r="S44" s="378">
        <v>27</v>
      </c>
      <c r="T44" s="378">
        <v>49</v>
      </c>
      <c r="U44" s="378">
        <v>69</v>
      </c>
      <c r="V44" s="378">
        <v>70</v>
      </c>
      <c r="W44" s="378">
        <v>25</v>
      </c>
      <c r="X44" s="86">
        <v>31</v>
      </c>
    </row>
    <row r="45" spans="2:24" x14ac:dyDescent="0.2">
      <c r="B45" s="383"/>
      <c r="C45" s="121">
        <v>90</v>
      </c>
      <c r="D45" s="83">
        <v>55</v>
      </c>
      <c r="E45" s="378">
        <v>65</v>
      </c>
      <c r="F45" s="378">
        <v>41</v>
      </c>
      <c r="G45" s="378">
        <v>48</v>
      </c>
      <c r="H45" s="378">
        <v>77</v>
      </c>
      <c r="I45" s="378">
        <v>162</v>
      </c>
      <c r="J45" s="378">
        <v>64</v>
      </c>
      <c r="K45" s="378">
        <v>108</v>
      </c>
      <c r="L45" s="378">
        <v>77</v>
      </c>
      <c r="M45" s="378">
        <v>146</v>
      </c>
      <c r="N45" s="378">
        <v>117</v>
      </c>
      <c r="O45" s="378">
        <v>63</v>
      </c>
      <c r="P45" s="86">
        <v>120</v>
      </c>
      <c r="Q45" s="83">
        <v>23</v>
      </c>
      <c r="R45" s="378">
        <v>35</v>
      </c>
      <c r="S45" s="378">
        <v>30</v>
      </c>
      <c r="T45" s="378">
        <v>86</v>
      </c>
      <c r="U45" s="378">
        <v>125</v>
      </c>
      <c r="V45" s="378">
        <v>87</v>
      </c>
      <c r="W45" s="378">
        <v>33</v>
      </c>
      <c r="X45" s="86">
        <v>39</v>
      </c>
    </row>
    <row r="46" spans="2:24" ht="17" thickBot="1" x14ac:dyDescent="0.25">
      <c r="B46" s="384"/>
      <c r="C46" s="122">
        <v>120</v>
      </c>
      <c r="D46" s="89">
        <v>74</v>
      </c>
      <c r="E46" s="90">
        <v>94</v>
      </c>
      <c r="F46" s="90">
        <v>73</v>
      </c>
      <c r="G46" s="90">
        <v>60</v>
      </c>
      <c r="H46" s="90">
        <v>93</v>
      </c>
      <c r="I46" s="90">
        <v>152</v>
      </c>
      <c r="J46" s="90">
        <v>74</v>
      </c>
      <c r="K46" s="90">
        <v>88</v>
      </c>
      <c r="L46" s="90">
        <v>108</v>
      </c>
      <c r="M46" s="90">
        <v>160</v>
      </c>
      <c r="N46" s="90">
        <v>168</v>
      </c>
      <c r="O46" s="90">
        <v>98</v>
      </c>
      <c r="P46" s="93">
        <v>132</v>
      </c>
      <c r="Q46" s="89">
        <v>48</v>
      </c>
      <c r="R46" s="90">
        <v>85</v>
      </c>
      <c r="S46" s="90">
        <v>34</v>
      </c>
      <c r="T46" s="90">
        <v>106</v>
      </c>
      <c r="U46" s="90">
        <v>144</v>
      </c>
      <c r="V46" s="90">
        <v>103</v>
      </c>
      <c r="W46" s="90">
        <v>51</v>
      </c>
      <c r="X46" s="93">
        <v>65</v>
      </c>
    </row>
  </sheetData>
  <mergeCells count="8">
    <mergeCell ref="B13:B28"/>
    <mergeCell ref="Q31:X31"/>
    <mergeCell ref="B31:B38"/>
    <mergeCell ref="B39:B46"/>
    <mergeCell ref="D31:P31"/>
    <mergeCell ref="D39:P39"/>
    <mergeCell ref="Q39:X39"/>
    <mergeCell ref="B3:B1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241538-9FB9-4249-A35C-03B52E20E053}">
  <dimension ref="B1:W37"/>
  <sheetViews>
    <sheetView zoomScale="41" workbookViewId="0">
      <selection activeCell="U51" sqref="U51"/>
    </sheetView>
  </sheetViews>
  <sheetFormatPr baseColWidth="10" defaultRowHeight="16" x14ac:dyDescent="0.2"/>
  <cols>
    <col min="2" max="2" width="17.5" customWidth="1"/>
  </cols>
  <sheetData>
    <row r="1" spans="2:23" ht="17" thickBot="1" x14ac:dyDescent="0.25">
      <c r="B1" t="s">
        <v>797</v>
      </c>
    </row>
    <row r="2" spans="2:23" ht="17" thickBot="1" x14ac:dyDescent="0.25">
      <c r="B2" s="123" t="s">
        <v>796</v>
      </c>
      <c r="C2" s="124" t="s">
        <v>210</v>
      </c>
      <c r="D2" s="124" t="s">
        <v>782</v>
      </c>
      <c r="E2" s="124" t="s">
        <v>426</v>
      </c>
      <c r="F2" s="124" t="s">
        <v>49</v>
      </c>
      <c r="G2" s="124" t="s">
        <v>783</v>
      </c>
      <c r="H2" s="511">
        <v>1</v>
      </c>
      <c r="I2" s="511">
        <v>2</v>
      </c>
      <c r="J2" s="511">
        <v>3</v>
      </c>
      <c r="K2" s="511">
        <v>4</v>
      </c>
      <c r="L2" s="511">
        <v>5</v>
      </c>
      <c r="M2" s="511">
        <v>6</v>
      </c>
      <c r="N2" s="511">
        <v>7</v>
      </c>
      <c r="O2" s="511">
        <v>8</v>
      </c>
      <c r="P2" s="511">
        <v>9</v>
      </c>
      <c r="Q2" s="511">
        <v>10</v>
      </c>
      <c r="R2" s="511">
        <v>11</v>
      </c>
      <c r="S2" s="511">
        <v>12</v>
      </c>
      <c r="T2" s="511">
        <v>13</v>
      </c>
      <c r="U2" s="511">
        <v>14</v>
      </c>
      <c r="V2" s="512">
        <v>15</v>
      </c>
      <c r="W2" s="520"/>
    </row>
    <row r="3" spans="2:23" x14ac:dyDescent="0.2">
      <c r="B3" s="383" t="s">
        <v>1</v>
      </c>
      <c r="C3" s="378">
        <v>1359</v>
      </c>
      <c r="D3" s="378" t="s">
        <v>779</v>
      </c>
      <c r="E3" s="378" t="s">
        <v>781</v>
      </c>
      <c r="F3" s="378" t="s">
        <v>0</v>
      </c>
      <c r="G3" s="521">
        <v>43046</v>
      </c>
      <c r="H3" s="378">
        <v>36</v>
      </c>
      <c r="I3" s="378">
        <v>42</v>
      </c>
      <c r="J3" s="378">
        <v>46</v>
      </c>
      <c r="K3" s="378">
        <v>48</v>
      </c>
      <c r="L3" s="378">
        <v>50</v>
      </c>
      <c r="M3" s="378">
        <v>52</v>
      </c>
      <c r="N3" s="378">
        <v>52</v>
      </c>
      <c r="O3" s="378">
        <v>53</v>
      </c>
      <c r="P3" s="378">
        <v>53</v>
      </c>
      <c r="Q3" s="378">
        <v>53</v>
      </c>
      <c r="R3" s="378">
        <v>53</v>
      </c>
      <c r="S3" s="378">
        <v>54</v>
      </c>
      <c r="T3" s="378">
        <v>54</v>
      </c>
      <c r="U3" s="378">
        <v>54</v>
      </c>
      <c r="V3" s="86">
        <v>55</v>
      </c>
    </row>
    <row r="4" spans="2:23" x14ac:dyDescent="0.2">
      <c r="B4" s="383"/>
      <c r="C4" s="378">
        <v>1357</v>
      </c>
      <c r="D4" s="378" t="s">
        <v>779</v>
      </c>
      <c r="E4" s="378" t="s">
        <v>781</v>
      </c>
      <c r="F4" s="378" t="s">
        <v>0</v>
      </c>
      <c r="G4" s="521">
        <v>43046</v>
      </c>
      <c r="H4" s="378">
        <v>32</v>
      </c>
      <c r="I4" s="378">
        <v>40</v>
      </c>
      <c r="J4" s="378">
        <v>42</v>
      </c>
      <c r="K4" s="378">
        <v>44</v>
      </c>
      <c r="L4" s="378">
        <v>46</v>
      </c>
      <c r="M4" s="378">
        <v>48</v>
      </c>
      <c r="N4" s="378">
        <v>49</v>
      </c>
      <c r="O4" s="378">
        <v>49</v>
      </c>
      <c r="P4" s="378">
        <v>49</v>
      </c>
      <c r="Q4" s="378">
        <v>48</v>
      </c>
      <c r="R4" s="378">
        <v>49</v>
      </c>
      <c r="S4" s="378">
        <v>49</v>
      </c>
      <c r="T4" s="378">
        <v>49</v>
      </c>
      <c r="U4" s="378">
        <v>49</v>
      </c>
      <c r="V4" s="86">
        <v>51</v>
      </c>
    </row>
    <row r="5" spans="2:23" x14ac:dyDescent="0.2">
      <c r="B5" s="383"/>
      <c r="C5" s="378">
        <v>1361</v>
      </c>
      <c r="D5" s="378" t="s">
        <v>779</v>
      </c>
      <c r="E5" s="378" t="s">
        <v>781</v>
      </c>
      <c r="F5" s="378" t="s">
        <v>0</v>
      </c>
      <c r="G5" s="521">
        <v>43046</v>
      </c>
      <c r="H5" s="378">
        <v>33</v>
      </c>
      <c r="I5" s="378">
        <v>38</v>
      </c>
      <c r="J5" s="378">
        <v>45</v>
      </c>
      <c r="K5" s="378">
        <v>45</v>
      </c>
      <c r="L5" s="378">
        <v>48</v>
      </c>
      <c r="M5" s="378">
        <v>49</v>
      </c>
      <c r="N5" s="378">
        <v>52</v>
      </c>
      <c r="O5" s="378">
        <v>53</v>
      </c>
      <c r="P5" s="378">
        <v>52</v>
      </c>
      <c r="Q5" s="378">
        <v>53</v>
      </c>
      <c r="R5" s="378">
        <v>54</v>
      </c>
      <c r="S5" s="378">
        <v>55</v>
      </c>
      <c r="T5" s="378">
        <v>56</v>
      </c>
      <c r="U5" s="378">
        <v>57</v>
      </c>
      <c r="V5" s="86">
        <v>56</v>
      </c>
    </row>
    <row r="6" spans="2:23" x14ac:dyDescent="0.2">
      <c r="B6" s="383"/>
      <c r="C6" s="378">
        <v>1362</v>
      </c>
      <c r="D6" s="378" t="s">
        <v>779</v>
      </c>
      <c r="E6" s="378" t="s">
        <v>781</v>
      </c>
      <c r="F6" s="378" t="s">
        <v>0</v>
      </c>
      <c r="G6" s="521">
        <v>43046</v>
      </c>
      <c r="H6" s="378">
        <v>30</v>
      </c>
      <c r="I6" s="378">
        <v>33</v>
      </c>
      <c r="J6" s="378">
        <v>36</v>
      </c>
      <c r="K6" s="378">
        <v>36</v>
      </c>
      <c r="L6" s="378">
        <v>41</v>
      </c>
      <c r="M6" s="378">
        <v>42</v>
      </c>
      <c r="N6" s="378">
        <v>45</v>
      </c>
      <c r="O6" s="378">
        <v>47</v>
      </c>
      <c r="P6" s="378">
        <v>48</v>
      </c>
      <c r="Q6" s="378">
        <v>48</v>
      </c>
      <c r="R6" s="378">
        <v>48</v>
      </c>
      <c r="S6" s="378">
        <v>48</v>
      </c>
      <c r="T6" s="378">
        <v>49</v>
      </c>
      <c r="U6" s="378">
        <v>49</v>
      </c>
      <c r="V6" s="86">
        <v>50</v>
      </c>
    </row>
    <row r="7" spans="2:23" x14ac:dyDescent="0.2">
      <c r="B7" s="383"/>
      <c r="C7" s="378">
        <v>1365</v>
      </c>
      <c r="D7" s="378" t="s">
        <v>779</v>
      </c>
      <c r="E7" s="378" t="s">
        <v>781</v>
      </c>
      <c r="F7" s="378" t="s">
        <v>0</v>
      </c>
      <c r="G7" s="521">
        <v>43046</v>
      </c>
      <c r="H7" s="378">
        <v>33</v>
      </c>
      <c r="I7" s="378">
        <v>39</v>
      </c>
      <c r="J7" s="378">
        <v>45</v>
      </c>
      <c r="K7" s="378">
        <v>45</v>
      </c>
      <c r="L7" s="378">
        <v>48</v>
      </c>
      <c r="M7" s="378">
        <v>49</v>
      </c>
      <c r="N7" s="378">
        <v>52</v>
      </c>
      <c r="O7" s="378">
        <v>53</v>
      </c>
      <c r="P7" s="378">
        <v>52</v>
      </c>
      <c r="Q7" s="378">
        <v>52</v>
      </c>
      <c r="R7" s="378">
        <v>52</v>
      </c>
      <c r="S7" s="378">
        <v>53</v>
      </c>
      <c r="T7" s="378">
        <v>53</v>
      </c>
      <c r="U7" s="378">
        <v>53</v>
      </c>
      <c r="V7" s="86">
        <v>54</v>
      </c>
    </row>
    <row r="8" spans="2:23" x14ac:dyDescent="0.2">
      <c r="B8" s="383"/>
      <c r="C8" s="378">
        <v>1366</v>
      </c>
      <c r="D8" s="378" t="s">
        <v>779</v>
      </c>
      <c r="E8" s="378" t="s">
        <v>781</v>
      </c>
      <c r="F8" s="378" t="s">
        <v>0</v>
      </c>
      <c r="G8" s="521">
        <v>43048</v>
      </c>
      <c r="H8" s="378">
        <v>30</v>
      </c>
      <c r="I8" s="378">
        <v>33</v>
      </c>
      <c r="J8" s="378">
        <v>36</v>
      </c>
      <c r="K8" s="378">
        <v>34</v>
      </c>
      <c r="L8" s="378">
        <v>37</v>
      </c>
      <c r="M8" s="378">
        <v>38</v>
      </c>
      <c r="N8" s="378">
        <v>40</v>
      </c>
      <c r="O8" s="378">
        <v>41</v>
      </c>
      <c r="P8" s="378">
        <v>41</v>
      </c>
      <c r="Q8" s="378">
        <v>43</v>
      </c>
      <c r="R8" s="378">
        <v>44</v>
      </c>
      <c r="S8" s="378">
        <v>46</v>
      </c>
      <c r="T8" s="378">
        <v>46</v>
      </c>
      <c r="U8" s="378">
        <v>45</v>
      </c>
      <c r="V8" s="86">
        <v>47</v>
      </c>
    </row>
    <row r="9" spans="2:23" x14ac:dyDescent="0.2">
      <c r="B9" s="383"/>
      <c r="C9" s="378">
        <v>1368</v>
      </c>
      <c r="D9" s="378" t="s">
        <v>779</v>
      </c>
      <c r="E9" s="378" t="s">
        <v>781</v>
      </c>
      <c r="F9" s="378" t="s">
        <v>0</v>
      </c>
      <c r="G9" s="521">
        <v>43048</v>
      </c>
      <c r="H9" s="378">
        <v>33</v>
      </c>
      <c r="I9" s="378">
        <v>38</v>
      </c>
      <c r="J9" s="378">
        <v>40</v>
      </c>
      <c r="K9" s="378">
        <v>41</v>
      </c>
      <c r="L9" s="378">
        <v>44</v>
      </c>
      <c r="M9" s="378">
        <v>44</v>
      </c>
      <c r="N9" s="378">
        <v>46</v>
      </c>
      <c r="O9" s="378">
        <v>47</v>
      </c>
      <c r="P9" s="378">
        <v>47</v>
      </c>
      <c r="Q9" s="378">
        <v>48</v>
      </c>
      <c r="R9" s="378">
        <v>49</v>
      </c>
      <c r="S9" s="378">
        <v>48</v>
      </c>
      <c r="T9" s="378">
        <v>48</v>
      </c>
      <c r="U9" s="378">
        <v>49</v>
      </c>
      <c r="V9" s="86">
        <v>50</v>
      </c>
    </row>
    <row r="10" spans="2:23" x14ac:dyDescent="0.2">
      <c r="B10" s="383"/>
      <c r="C10" s="378">
        <v>1370</v>
      </c>
      <c r="D10" s="378" t="s">
        <v>779</v>
      </c>
      <c r="E10" s="378" t="s">
        <v>781</v>
      </c>
      <c r="F10" s="378" t="s">
        <v>0</v>
      </c>
      <c r="G10" s="521">
        <v>43048</v>
      </c>
      <c r="H10" s="378">
        <v>35</v>
      </c>
      <c r="I10" s="378">
        <v>39</v>
      </c>
      <c r="J10" s="378">
        <v>42</v>
      </c>
      <c r="K10" s="378">
        <v>41</v>
      </c>
      <c r="L10" s="378">
        <v>43</v>
      </c>
      <c r="M10" s="378">
        <v>44</v>
      </c>
      <c r="N10" s="378">
        <v>47</v>
      </c>
      <c r="O10" s="378">
        <v>49</v>
      </c>
      <c r="P10" s="378">
        <v>51</v>
      </c>
      <c r="Q10" s="378">
        <v>51</v>
      </c>
      <c r="R10" s="378">
        <v>51</v>
      </c>
      <c r="S10" s="378">
        <v>51</v>
      </c>
      <c r="T10" s="378">
        <v>51</v>
      </c>
      <c r="U10" s="378">
        <v>51</v>
      </c>
      <c r="V10" s="86">
        <v>50</v>
      </c>
    </row>
    <row r="11" spans="2:23" x14ac:dyDescent="0.2">
      <c r="B11" s="121"/>
      <c r="C11" s="378"/>
      <c r="D11" s="378"/>
      <c r="E11" s="378"/>
      <c r="F11" s="378"/>
      <c r="G11" s="378"/>
      <c r="H11" s="378"/>
      <c r="I11" s="378"/>
      <c r="J11" s="378"/>
      <c r="K11" s="378"/>
      <c r="L11" s="378"/>
      <c r="M11" s="378"/>
      <c r="N11" s="378"/>
      <c r="O11" s="378"/>
      <c r="P11" s="378"/>
      <c r="Q11" s="378"/>
      <c r="R11" s="378"/>
      <c r="S11" s="378"/>
      <c r="T11" s="378"/>
      <c r="U11" s="378"/>
      <c r="V11" s="86"/>
    </row>
    <row r="12" spans="2:23" x14ac:dyDescent="0.2">
      <c r="B12" s="383" t="s">
        <v>207</v>
      </c>
      <c r="C12" s="378">
        <v>1353</v>
      </c>
      <c r="D12" s="378" t="s">
        <v>779</v>
      </c>
      <c r="E12" s="378" t="s">
        <v>780</v>
      </c>
      <c r="F12" s="378" t="s">
        <v>0</v>
      </c>
      <c r="G12" s="521">
        <v>43045</v>
      </c>
      <c r="H12" s="378">
        <v>30</v>
      </c>
      <c r="I12" s="378">
        <v>31</v>
      </c>
      <c r="J12" s="378">
        <v>31</v>
      </c>
      <c r="K12" s="378">
        <v>35</v>
      </c>
      <c r="L12" s="378">
        <v>37</v>
      </c>
      <c r="M12" s="378">
        <v>38</v>
      </c>
      <c r="N12" s="378">
        <v>38</v>
      </c>
      <c r="O12" s="378">
        <v>38</v>
      </c>
      <c r="P12" s="378">
        <v>38</v>
      </c>
      <c r="Q12" s="378">
        <v>40</v>
      </c>
      <c r="R12" s="378">
        <v>40</v>
      </c>
      <c r="S12" s="378">
        <v>40</v>
      </c>
      <c r="T12" s="378">
        <v>41</v>
      </c>
      <c r="U12" s="378">
        <v>41</v>
      </c>
      <c r="V12" s="86">
        <v>41</v>
      </c>
    </row>
    <row r="13" spans="2:23" x14ac:dyDescent="0.2">
      <c r="B13" s="383"/>
      <c r="C13" s="378">
        <v>1354</v>
      </c>
      <c r="D13" s="378" t="s">
        <v>779</v>
      </c>
      <c r="E13" s="378" t="s">
        <v>780</v>
      </c>
      <c r="F13" s="378" t="s">
        <v>0</v>
      </c>
      <c r="G13" s="521">
        <v>43045</v>
      </c>
      <c r="H13" s="378">
        <v>29</v>
      </c>
      <c r="I13" s="378">
        <v>31</v>
      </c>
      <c r="J13" s="378">
        <v>31</v>
      </c>
      <c r="K13" s="378">
        <v>33</v>
      </c>
      <c r="L13" s="378">
        <v>36</v>
      </c>
      <c r="M13" s="378">
        <v>36</v>
      </c>
      <c r="N13" s="378">
        <v>36</v>
      </c>
      <c r="O13" s="378">
        <v>35</v>
      </c>
      <c r="P13" s="378">
        <v>36</v>
      </c>
      <c r="Q13" s="378">
        <v>37</v>
      </c>
      <c r="R13" s="378">
        <v>38</v>
      </c>
      <c r="S13" s="378">
        <v>38</v>
      </c>
      <c r="T13" s="378">
        <v>39</v>
      </c>
      <c r="U13" s="378">
        <v>42</v>
      </c>
      <c r="V13" s="86">
        <v>42</v>
      </c>
    </row>
    <row r="14" spans="2:23" x14ac:dyDescent="0.2">
      <c r="B14" s="383"/>
      <c r="C14" s="378">
        <v>1355</v>
      </c>
      <c r="D14" s="378" t="s">
        <v>779</v>
      </c>
      <c r="E14" s="378" t="s">
        <v>780</v>
      </c>
      <c r="F14" s="378" t="s">
        <v>0</v>
      </c>
      <c r="G14" s="521">
        <v>43045</v>
      </c>
      <c r="H14" s="378">
        <v>30</v>
      </c>
      <c r="I14" s="378">
        <v>32</v>
      </c>
      <c r="J14" s="378">
        <v>33</v>
      </c>
      <c r="K14" s="378">
        <v>33</v>
      </c>
      <c r="L14" s="378">
        <v>36</v>
      </c>
      <c r="M14" s="378">
        <v>37</v>
      </c>
      <c r="N14" s="378">
        <v>39</v>
      </c>
      <c r="O14" s="378">
        <v>40</v>
      </c>
      <c r="P14" s="378">
        <v>41</v>
      </c>
      <c r="Q14" s="378">
        <v>44</v>
      </c>
      <c r="R14" s="378">
        <v>45</v>
      </c>
      <c r="S14" s="378">
        <v>46</v>
      </c>
      <c r="T14" s="378">
        <v>47</v>
      </c>
      <c r="U14" s="378">
        <v>49</v>
      </c>
      <c r="V14" s="86">
        <v>49</v>
      </c>
    </row>
    <row r="15" spans="2:23" x14ac:dyDescent="0.2">
      <c r="B15" s="383"/>
      <c r="C15" s="378">
        <v>1367</v>
      </c>
      <c r="D15" s="378" t="s">
        <v>779</v>
      </c>
      <c r="E15" s="378" t="s">
        <v>780</v>
      </c>
      <c r="F15" s="378" t="s">
        <v>0</v>
      </c>
      <c r="G15" s="521">
        <v>43048</v>
      </c>
      <c r="H15" s="378">
        <v>33</v>
      </c>
      <c r="I15" s="378">
        <v>37</v>
      </c>
      <c r="J15" s="378">
        <v>38</v>
      </c>
      <c r="K15" s="378">
        <v>38</v>
      </c>
      <c r="L15" s="378">
        <v>38</v>
      </c>
      <c r="M15" s="378">
        <v>39</v>
      </c>
      <c r="N15" s="378">
        <v>43</v>
      </c>
      <c r="O15" s="378">
        <v>45</v>
      </c>
      <c r="P15" s="378">
        <v>45</v>
      </c>
      <c r="Q15" s="378">
        <v>45</v>
      </c>
      <c r="R15" s="378">
        <v>48</v>
      </c>
      <c r="S15" s="378">
        <v>48</v>
      </c>
      <c r="T15" s="378">
        <v>48</v>
      </c>
      <c r="U15" s="378">
        <v>49</v>
      </c>
      <c r="V15" s="86">
        <v>49</v>
      </c>
    </row>
    <row r="16" spans="2:23" x14ac:dyDescent="0.2">
      <c r="B16" s="383"/>
      <c r="C16" s="378">
        <v>1369</v>
      </c>
      <c r="D16" s="378" t="s">
        <v>779</v>
      </c>
      <c r="E16" s="378" t="s">
        <v>780</v>
      </c>
      <c r="F16" s="378" t="s">
        <v>0</v>
      </c>
      <c r="G16" s="521">
        <v>43048</v>
      </c>
      <c r="H16" s="378">
        <v>33</v>
      </c>
      <c r="I16" s="378">
        <v>33</v>
      </c>
      <c r="J16" s="378">
        <v>37</v>
      </c>
      <c r="K16" s="378">
        <v>37</v>
      </c>
      <c r="L16" s="378">
        <v>38</v>
      </c>
      <c r="M16" s="378">
        <v>38</v>
      </c>
      <c r="N16" s="378">
        <v>41</v>
      </c>
      <c r="O16" s="378">
        <v>41</v>
      </c>
      <c r="P16" s="378">
        <v>42</v>
      </c>
      <c r="Q16" s="378">
        <v>44</v>
      </c>
      <c r="R16" s="378">
        <v>46</v>
      </c>
      <c r="S16" s="378">
        <v>45</v>
      </c>
      <c r="T16" s="378">
        <v>45</v>
      </c>
      <c r="U16" s="378">
        <v>47</v>
      </c>
      <c r="V16" s="86">
        <v>48</v>
      </c>
    </row>
    <row r="17" spans="2:22" x14ac:dyDescent="0.2">
      <c r="B17" s="383"/>
      <c r="C17" s="378">
        <v>1371</v>
      </c>
      <c r="D17" s="378" t="s">
        <v>779</v>
      </c>
      <c r="E17" s="378" t="s">
        <v>780</v>
      </c>
      <c r="F17" s="378" t="s">
        <v>0</v>
      </c>
      <c r="G17" s="521">
        <v>43048</v>
      </c>
      <c r="H17" s="378">
        <v>30</v>
      </c>
      <c r="I17" s="378">
        <v>32</v>
      </c>
      <c r="J17" s="378">
        <v>36</v>
      </c>
      <c r="K17" s="378">
        <v>35</v>
      </c>
      <c r="L17" s="378">
        <v>36</v>
      </c>
      <c r="M17" s="378">
        <v>38</v>
      </c>
      <c r="N17" s="378">
        <v>40</v>
      </c>
      <c r="O17" s="378">
        <v>40</v>
      </c>
      <c r="P17" s="378">
        <v>40</v>
      </c>
      <c r="Q17" s="378">
        <v>45</v>
      </c>
      <c r="R17" s="378">
        <v>46</v>
      </c>
      <c r="S17" s="378">
        <v>45</v>
      </c>
      <c r="T17" s="378">
        <v>48</v>
      </c>
      <c r="U17" s="378">
        <v>49</v>
      </c>
      <c r="V17" s="86">
        <v>48</v>
      </c>
    </row>
    <row r="18" spans="2:22" x14ac:dyDescent="0.2">
      <c r="B18" s="383"/>
      <c r="C18" s="378">
        <v>1374</v>
      </c>
      <c r="D18" s="378" t="s">
        <v>779</v>
      </c>
      <c r="E18" s="378" t="s">
        <v>780</v>
      </c>
      <c r="F18" s="378" t="s">
        <v>0</v>
      </c>
      <c r="G18" s="521">
        <v>43047</v>
      </c>
      <c r="H18" s="378">
        <v>28</v>
      </c>
      <c r="I18" s="378">
        <v>31</v>
      </c>
      <c r="J18" s="378">
        <v>33</v>
      </c>
      <c r="K18" s="378">
        <v>36</v>
      </c>
      <c r="L18" s="378">
        <v>37</v>
      </c>
      <c r="M18" s="378">
        <v>38</v>
      </c>
      <c r="N18" s="378">
        <v>39</v>
      </c>
      <c r="O18" s="378">
        <v>40</v>
      </c>
      <c r="P18" s="378">
        <v>42</v>
      </c>
      <c r="Q18" s="378">
        <v>42</v>
      </c>
      <c r="R18" s="378">
        <v>43</v>
      </c>
      <c r="S18" s="378">
        <v>42</v>
      </c>
      <c r="T18" s="378">
        <v>41</v>
      </c>
      <c r="U18" s="378">
        <v>41</v>
      </c>
      <c r="V18" s="86">
        <v>40</v>
      </c>
    </row>
    <row r="19" spans="2:22" ht="17" thickBot="1" x14ac:dyDescent="0.25">
      <c r="B19" s="384"/>
      <c r="C19" s="90">
        <v>1398</v>
      </c>
      <c r="D19" s="90" t="s">
        <v>779</v>
      </c>
      <c r="E19" s="90" t="s">
        <v>780</v>
      </c>
      <c r="F19" s="90" t="s">
        <v>0</v>
      </c>
      <c r="G19" s="522">
        <v>43048</v>
      </c>
      <c r="H19" s="90">
        <v>32</v>
      </c>
      <c r="I19" s="90">
        <v>36</v>
      </c>
      <c r="J19" s="90">
        <v>38</v>
      </c>
      <c r="K19" s="90">
        <v>40</v>
      </c>
      <c r="L19" s="90">
        <v>41</v>
      </c>
      <c r="M19" s="90">
        <v>42</v>
      </c>
      <c r="N19" s="90">
        <v>44</v>
      </c>
      <c r="O19" s="90">
        <v>44</v>
      </c>
      <c r="P19" s="90">
        <v>45</v>
      </c>
      <c r="Q19" s="90">
        <v>46</v>
      </c>
      <c r="R19" s="90">
        <v>46</v>
      </c>
      <c r="S19" s="90">
        <v>47</v>
      </c>
      <c r="T19" s="90">
        <v>47</v>
      </c>
      <c r="U19" s="90">
        <v>47</v>
      </c>
      <c r="V19" s="93">
        <v>46</v>
      </c>
    </row>
    <row r="21" spans="2:22" ht="17" thickBot="1" x14ac:dyDescent="0.25">
      <c r="B21" t="s">
        <v>777</v>
      </c>
    </row>
    <row r="22" spans="2:22" ht="17" thickBot="1" x14ac:dyDescent="0.25">
      <c r="B22" s="382" t="s">
        <v>775</v>
      </c>
      <c r="C22" s="123" t="s">
        <v>769</v>
      </c>
      <c r="D22" s="361" t="s">
        <v>315</v>
      </c>
      <c r="E22" s="482"/>
      <c r="F22" s="482"/>
      <c r="G22" s="482"/>
      <c r="H22" s="482"/>
      <c r="I22" s="482"/>
      <c r="J22" s="482"/>
      <c r="K22" s="482"/>
      <c r="L22" s="482"/>
      <c r="M22" s="362"/>
      <c r="N22" s="483" t="s">
        <v>770</v>
      </c>
      <c r="O22" s="484"/>
      <c r="P22" s="484"/>
      <c r="Q22" s="484"/>
      <c r="R22" s="484"/>
      <c r="S22" s="484"/>
      <c r="T22" s="485"/>
    </row>
    <row r="23" spans="2:22" x14ac:dyDescent="0.2">
      <c r="B23" s="383"/>
      <c r="C23" s="121">
        <v>0</v>
      </c>
      <c r="D23" s="152">
        <v>168</v>
      </c>
      <c r="E23" s="147">
        <v>160</v>
      </c>
      <c r="F23" s="147">
        <v>187</v>
      </c>
      <c r="G23" s="147">
        <v>173</v>
      </c>
      <c r="H23" s="147">
        <v>155</v>
      </c>
      <c r="I23" s="147">
        <v>177</v>
      </c>
      <c r="J23" s="147">
        <v>204</v>
      </c>
      <c r="K23" s="147">
        <v>166</v>
      </c>
      <c r="L23" s="147">
        <v>206</v>
      </c>
      <c r="M23" s="495">
        <v>193.43</v>
      </c>
      <c r="N23" s="486">
        <v>193</v>
      </c>
      <c r="O23" s="487">
        <v>196</v>
      </c>
      <c r="P23" s="487">
        <v>122</v>
      </c>
      <c r="Q23" s="487">
        <v>151</v>
      </c>
      <c r="R23" s="487">
        <v>151</v>
      </c>
      <c r="S23" s="487">
        <v>112</v>
      </c>
      <c r="T23" s="488">
        <v>167.3</v>
      </c>
    </row>
    <row r="24" spans="2:22" x14ac:dyDescent="0.2">
      <c r="B24" s="383"/>
      <c r="C24" s="121">
        <v>15</v>
      </c>
      <c r="D24" s="83">
        <v>271</v>
      </c>
      <c r="E24" s="378">
        <v>170</v>
      </c>
      <c r="F24" s="378">
        <v>214</v>
      </c>
      <c r="G24" s="378">
        <v>194</v>
      </c>
      <c r="H24" s="378">
        <v>214</v>
      </c>
      <c r="I24" s="378">
        <v>212</v>
      </c>
      <c r="J24" s="378">
        <v>185</v>
      </c>
      <c r="K24" s="378">
        <v>146</v>
      </c>
      <c r="L24" s="378">
        <v>209</v>
      </c>
      <c r="M24" s="496">
        <v>215.43</v>
      </c>
      <c r="N24" s="489">
        <v>310</v>
      </c>
      <c r="O24" s="490">
        <v>193</v>
      </c>
      <c r="P24" s="490">
        <v>199</v>
      </c>
      <c r="Q24" s="490">
        <v>208</v>
      </c>
      <c r="R24" s="490">
        <v>189</v>
      </c>
      <c r="S24" s="490">
        <v>197</v>
      </c>
      <c r="T24" s="491">
        <v>212.6</v>
      </c>
    </row>
    <row r="25" spans="2:22" x14ac:dyDescent="0.2">
      <c r="B25" s="383"/>
      <c r="C25" s="121">
        <v>30</v>
      </c>
      <c r="D25" s="83">
        <v>285</v>
      </c>
      <c r="E25" s="378">
        <v>173</v>
      </c>
      <c r="F25" s="378">
        <v>248</v>
      </c>
      <c r="G25" s="378">
        <v>172</v>
      </c>
      <c r="H25" s="378">
        <v>229</v>
      </c>
      <c r="I25" s="378">
        <v>207</v>
      </c>
      <c r="J25" s="378">
        <v>174</v>
      </c>
      <c r="K25" s="378">
        <v>125</v>
      </c>
      <c r="L25" s="378">
        <v>236</v>
      </c>
      <c r="M25" s="496">
        <v>195.57</v>
      </c>
      <c r="N25" s="489">
        <v>270</v>
      </c>
      <c r="O25" s="490">
        <v>226</v>
      </c>
      <c r="P25" s="490">
        <v>175</v>
      </c>
      <c r="Q25" s="490">
        <v>166</v>
      </c>
      <c r="R25" s="490">
        <v>182</v>
      </c>
      <c r="S25" s="490">
        <v>182</v>
      </c>
      <c r="T25" s="491">
        <v>198.9</v>
      </c>
    </row>
    <row r="26" spans="2:22" x14ac:dyDescent="0.2">
      <c r="B26" s="383"/>
      <c r="C26" s="121">
        <v>45</v>
      </c>
      <c r="D26" s="83">
        <v>188</v>
      </c>
      <c r="E26" s="378">
        <v>164</v>
      </c>
      <c r="F26" s="378">
        <v>226</v>
      </c>
      <c r="G26" s="378">
        <v>181</v>
      </c>
      <c r="H26" s="378">
        <v>208</v>
      </c>
      <c r="I26" s="378">
        <v>176</v>
      </c>
      <c r="J26" s="378">
        <v>170</v>
      </c>
      <c r="K26" s="378">
        <v>126</v>
      </c>
      <c r="L26" s="378">
        <v>205</v>
      </c>
      <c r="M26" s="496">
        <v>185.43</v>
      </c>
      <c r="N26" s="489">
        <v>262</v>
      </c>
      <c r="O26" s="490">
        <v>257</v>
      </c>
      <c r="P26" s="490">
        <v>189</v>
      </c>
      <c r="Q26" s="490">
        <v>207</v>
      </c>
      <c r="R26" s="490">
        <v>159</v>
      </c>
      <c r="S26" s="490">
        <v>155</v>
      </c>
      <c r="T26" s="491">
        <v>200.4</v>
      </c>
    </row>
    <row r="27" spans="2:22" x14ac:dyDescent="0.2">
      <c r="B27" s="383"/>
      <c r="C27" s="121">
        <v>60</v>
      </c>
      <c r="D27" s="83">
        <v>193</v>
      </c>
      <c r="E27" s="378">
        <v>152</v>
      </c>
      <c r="F27" s="378">
        <v>206</v>
      </c>
      <c r="G27" s="378">
        <v>176</v>
      </c>
      <c r="H27" s="378">
        <v>185</v>
      </c>
      <c r="I27" s="378">
        <v>169</v>
      </c>
      <c r="J27" s="378">
        <v>169</v>
      </c>
      <c r="K27" s="378">
        <v>107</v>
      </c>
      <c r="L27" s="378">
        <v>187</v>
      </c>
      <c r="M27" s="496">
        <v>175.71</v>
      </c>
      <c r="N27" s="489">
        <v>303</v>
      </c>
      <c r="O27" s="490">
        <v>225</v>
      </c>
      <c r="P27" s="490">
        <v>186</v>
      </c>
      <c r="Q27" s="490">
        <v>235</v>
      </c>
      <c r="R27" s="490">
        <v>158</v>
      </c>
      <c r="S27" s="490">
        <v>175</v>
      </c>
      <c r="T27" s="491">
        <v>207.4</v>
      </c>
    </row>
    <row r="28" spans="2:22" x14ac:dyDescent="0.2">
      <c r="B28" s="383"/>
      <c r="C28" s="121">
        <v>90</v>
      </c>
      <c r="D28" s="83">
        <v>175</v>
      </c>
      <c r="E28" s="378">
        <v>152</v>
      </c>
      <c r="F28" s="378">
        <v>204</v>
      </c>
      <c r="G28" s="378">
        <v>172</v>
      </c>
      <c r="H28" s="378">
        <v>145</v>
      </c>
      <c r="I28" s="378">
        <v>134</v>
      </c>
      <c r="J28" s="378">
        <v>162</v>
      </c>
      <c r="K28" s="378">
        <v>113</v>
      </c>
      <c r="L28" s="378">
        <v>138</v>
      </c>
      <c r="M28" s="496">
        <v>162.29</v>
      </c>
      <c r="N28" s="489">
        <v>277</v>
      </c>
      <c r="O28" s="490">
        <v>199</v>
      </c>
      <c r="P28" s="490">
        <v>184</v>
      </c>
      <c r="Q28" s="490">
        <v>199</v>
      </c>
      <c r="R28" s="490">
        <v>161</v>
      </c>
      <c r="S28" s="490">
        <v>211</v>
      </c>
      <c r="T28" s="491">
        <v>194</v>
      </c>
    </row>
    <row r="29" spans="2:22" ht="17" thickBot="1" x14ac:dyDescent="0.25">
      <c r="B29" s="384"/>
      <c r="C29" s="122">
        <v>120</v>
      </c>
      <c r="D29" s="89">
        <v>178</v>
      </c>
      <c r="E29" s="90">
        <v>150</v>
      </c>
      <c r="F29" s="90">
        <v>193</v>
      </c>
      <c r="G29" s="90">
        <v>163</v>
      </c>
      <c r="H29" s="90">
        <v>190</v>
      </c>
      <c r="I29" s="90">
        <v>138</v>
      </c>
      <c r="J29" s="90">
        <v>129</v>
      </c>
      <c r="K29" s="90">
        <v>147</v>
      </c>
      <c r="L29" s="90">
        <v>132</v>
      </c>
      <c r="M29" s="497">
        <v>160.71</v>
      </c>
      <c r="N29" s="492">
        <v>281</v>
      </c>
      <c r="O29" s="493">
        <v>199</v>
      </c>
      <c r="P29" s="493">
        <v>172</v>
      </c>
      <c r="Q29" s="493">
        <v>188</v>
      </c>
      <c r="R29" s="493">
        <v>154</v>
      </c>
      <c r="S29" s="493">
        <v>165</v>
      </c>
      <c r="T29" s="494">
        <v>181.9</v>
      </c>
    </row>
    <row r="30" spans="2:22" ht="17" thickBot="1" x14ac:dyDescent="0.25">
      <c r="B30" s="382" t="s">
        <v>776</v>
      </c>
      <c r="C30" s="123" t="s">
        <v>769</v>
      </c>
      <c r="D30" s="361" t="s">
        <v>315</v>
      </c>
      <c r="E30" s="482"/>
      <c r="F30" s="482"/>
      <c r="G30" s="482"/>
      <c r="H30" s="482"/>
      <c r="I30" s="482"/>
      <c r="J30" s="482"/>
      <c r="K30" s="482"/>
      <c r="L30" s="482"/>
      <c r="M30" s="362"/>
      <c r="N30" s="483" t="s">
        <v>770</v>
      </c>
      <c r="O30" s="484"/>
      <c r="P30" s="484"/>
      <c r="Q30" s="484"/>
      <c r="R30" s="484"/>
      <c r="S30" s="484"/>
      <c r="T30" s="485"/>
    </row>
    <row r="31" spans="2:22" x14ac:dyDescent="0.2">
      <c r="B31" s="383"/>
      <c r="C31" s="121">
        <v>0</v>
      </c>
      <c r="D31" s="152">
        <v>224</v>
      </c>
      <c r="E31" s="147">
        <v>235</v>
      </c>
      <c r="F31" s="147">
        <v>181</v>
      </c>
      <c r="G31" s="147">
        <v>171</v>
      </c>
      <c r="H31" s="147">
        <v>179</v>
      </c>
      <c r="I31" s="147">
        <v>189</v>
      </c>
      <c r="J31" s="147">
        <v>205</v>
      </c>
      <c r="K31" s="147">
        <v>200</v>
      </c>
      <c r="L31" s="147"/>
      <c r="M31" s="148"/>
      <c r="N31" s="152">
        <v>178</v>
      </c>
      <c r="O31" s="147">
        <v>182</v>
      </c>
      <c r="P31" s="147">
        <v>156</v>
      </c>
      <c r="Q31" s="147">
        <v>154</v>
      </c>
      <c r="R31" s="147">
        <v>147</v>
      </c>
      <c r="S31" s="147">
        <v>169</v>
      </c>
      <c r="T31" s="148">
        <v>167</v>
      </c>
    </row>
    <row r="32" spans="2:22" x14ac:dyDescent="0.2">
      <c r="B32" s="383"/>
      <c r="C32" s="121">
        <v>15</v>
      </c>
      <c r="D32" s="83">
        <v>140</v>
      </c>
      <c r="E32" s="378">
        <v>330</v>
      </c>
      <c r="F32" s="378">
        <v>151</v>
      </c>
      <c r="G32" s="378">
        <v>187</v>
      </c>
      <c r="H32" s="378">
        <v>152</v>
      </c>
      <c r="I32" s="378">
        <v>230</v>
      </c>
      <c r="J32" s="378">
        <v>179</v>
      </c>
      <c r="K32" s="378">
        <v>143</v>
      </c>
      <c r="L32" s="378"/>
      <c r="M32" s="86"/>
      <c r="N32" s="83">
        <v>138</v>
      </c>
      <c r="O32" s="378">
        <v>118</v>
      </c>
      <c r="P32" s="378">
        <v>162</v>
      </c>
      <c r="Q32" s="378">
        <v>161</v>
      </c>
      <c r="R32" s="378">
        <v>141</v>
      </c>
      <c r="S32" s="378">
        <v>164</v>
      </c>
      <c r="T32" s="86">
        <v>128</v>
      </c>
    </row>
    <row r="33" spans="2:20" x14ac:dyDescent="0.2">
      <c r="B33" s="383"/>
      <c r="C33" s="121">
        <v>30</v>
      </c>
      <c r="D33" s="83">
        <v>159</v>
      </c>
      <c r="E33" s="378">
        <v>295</v>
      </c>
      <c r="F33" s="378">
        <v>132</v>
      </c>
      <c r="G33" s="378">
        <v>178</v>
      </c>
      <c r="H33" s="378">
        <v>109</v>
      </c>
      <c r="I33" s="378">
        <v>173</v>
      </c>
      <c r="J33" s="378">
        <v>183</v>
      </c>
      <c r="K33" s="378">
        <v>129</v>
      </c>
      <c r="L33" s="378"/>
      <c r="M33" s="86"/>
      <c r="N33" s="83">
        <v>70</v>
      </c>
      <c r="O33" s="378">
        <v>95</v>
      </c>
      <c r="P33" s="378">
        <v>88</v>
      </c>
      <c r="Q33" s="378">
        <v>143</v>
      </c>
      <c r="R33" s="378">
        <v>117</v>
      </c>
      <c r="S33" s="378">
        <v>184</v>
      </c>
      <c r="T33" s="86">
        <v>88</v>
      </c>
    </row>
    <row r="34" spans="2:20" x14ac:dyDescent="0.2">
      <c r="B34" s="383"/>
      <c r="C34" s="121">
        <v>45</v>
      </c>
      <c r="D34" s="83">
        <v>155</v>
      </c>
      <c r="E34" s="378">
        <v>255</v>
      </c>
      <c r="F34" s="378">
        <v>162</v>
      </c>
      <c r="G34" s="378">
        <v>169</v>
      </c>
      <c r="H34" s="378">
        <v>115</v>
      </c>
      <c r="I34" s="378">
        <v>167</v>
      </c>
      <c r="J34" s="378">
        <v>197</v>
      </c>
      <c r="K34" s="378">
        <v>157</v>
      </c>
      <c r="L34" s="378"/>
      <c r="M34" s="86"/>
      <c r="N34" s="83">
        <v>57</v>
      </c>
      <c r="O34" s="378">
        <v>115</v>
      </c>
      <c r="P34" s="378">
        <v>110</v>
      </c>
      <c r="Q34" s="378">
        <v>134</v>
      </c>
      <c r="R34" s="378">
        <v>104</v>
      </c>
      <c r="S34" s="378">
        <v>220</v>
      </c>
      <c r="T34" s="86">
        <v>101</v>
      </c>
    </row>
    <row r="35" spans="2:20" x14ac:dyDescent="0.2">
      <c r="B35" s="383"/>
      <c r="C35" s="121">
        <v>60</v>
      </c>
      <c r="D35" s="83">
        <v>149</v>
      </c>
      <c r="E35" s="378">
        <v>258</v>
      </c>
      <c r="F35" s="378">
        <v>185</v>
      </c>
      <c r="G35" s="378">
        <v>179</v>
      </c>
      <c r="H35" s="378">
        <v>131</v>
      </c>
      <c r="I35" s="378">
        <v>181</v>
      </c>
      <c r="J35" s="378">
        <v>211</v>
      </c>
      <c r="K35" s="378">
        <v>199</v>
      </c>
      <c r="L35" s="378"/>
      <c r="M35" s="86"/>
      <c r="N35" s="83">
        <v>118</v>
      </c>
      <c r="O35" s="378">
        <v>83</v>
      </c>
      <c r="P35" s="378">
        <v>92</v>
      </c>
      <c r="Q35" s="378">
        <v>178</v>
      </c>
      <c r="R35" s="378">
        <v>125</v>
      </c>
      <c r="S35" s="378">
        <v>215</v>
      </c>
      <c r="T35" s="86">
        <v>132</v>
      </c>
    </row>
    <row r="36" spans="2:20" x14ac:dyDescent="0.2">
      <c r="B36" s="383"/>
      <c r="C36" s="121">
        <v>90</v>
      </c>
      <c r="D36" s="83">
        <v>175</v>
      </c>
      <c r="E36" s="378">
        <v>224</v>
      </c>
      <c r="F36" s="378">
        <v>179</v>
      </c>
      <c r="G36" s="378">
        <v>169</v>
      </c>
      <c r="H36" s="378">
        <v>160</v>
      </c>
      <c r="I36" s="378">
        <v>172</v>
      </c>
      <c r="J36" s="378">
        <v>176</v>
      </c>
      <c r="K36" s="378">
        <v>175</v>
      </c>
      <c r="L36" s="378"/>
      <c r="M36" s="86"/>
      <c r="N36" s="83">
        <v>132</v>
      </c>
      <c r="O36" s="378">
        <v>240</v>
      </c>
      <c r="P36" s="378">
        <v>166</v>
      </c>
      <c r="Q36" s="378">
        <v>182</v>
      </c>
      <c r="R36" s="378">
        <v>148</v>
      </c>
      <c r="S36" s="378">
        <v>204</v>
      </c>
      <c r="T36" s="86">
        <v>142</v>
      </c>
    </row>
    <row r="37" spans="2:20" ht="17" thickBot="1" x14ac:dyDescent="0.25">
      <c r="B37" s="384"/>
      <c r="C37" s="122">
        <v>120</v>
      </c>
      <c r="D37" s="89">
        <v>163</v>
      </c>
      <c r="E37" s="90">
        <v>230</v>
      </c>
      <c r="F37" s="90">
        <v>183</v>
      </c>
      <c r="G37" s="90">
        <v>175</v>
      </c>
      <c r="H37" s="90">
        <v>184</v>
      </c>
      <c r="I37" s="90">
        <v>190</v>
      </c>
      <c r="J37" s="90">
        <v>203</v>
      </c>
      <c r="K37" s="90">
        <v>190</v>
      </c>
      <c r="L37" s="90"/>
      <c r="M37" s="93"/>
      <c r="N37" s="89">
        <v>149</v>
      </c>
      <c r="O37" s="90">
        <v>205</v>
      </c>
      <c r="P37" s="90">
        <v>176</v>
      </c>
      <c r="Q37" s="90">
        <v>186</v>
      </c>
      <c r="R37" s="90">
        <v>170</v>
      </c>
      <c r="S37" s="90">
        <v>195</v>
      </c>
      <c r="T37" s="93">
        <v>171</v>
      </c>
    </row>
  </sheetData>
  <mergeCells count="8">
    <mergeCell ref="B3:B10"/>
    <mergeCell ref="B12:B19"/>
    <mergeCell ref="D22:M22"/>
    <mergeCell ref="N22:T22"/>
    <mergeCell ref="B22:B29"/>
    <mergeCell ref="B30:B37"/>
    <mergeCell ref="D30:M30"/>
    <mergeCell ref="N30:T30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A9679-864E-A14A-8965-3D2083607B82}">
  <dimension ref="B1:L19"/>
  <sheetViews>
    <sheetView zoomScale="83" workbookViewId="0">
      <selection activeCell="L23" sqref="L23"/>
    </sheetView>
  </sheetViews>
  <sheetFormatPr baseColWidth="10" defaultRowHeight="16" x14ac:dyDescent="0.2"/>
  <cols>
    <col min="1" max="16384" width="10.83203125" style="580"/>
  </cols>
  <sheetData>
    <row r="1" spans="2:12" ht="17" thickBot="1" x14ac:dyDescent="0.25">
      <c r="B1" s="580" t="s">
        <v>806</v>
      </c>
    </row>
    <row r="2" spans="2:12" x14ac:dyDescent="0.2">
      <c r="B2" s="599" t="s">
        <v>49</v>
      </c>
      <c r="C2" s="600" t="s">
        <v>50</v>
      </c>
      <c r="D2" s="601" t="s">
        <v>210</v>
      </c>
      <c r="E2" s="599" t="s">
        <v>800</v>
      </c>
      <c r="F2" s="599" t="s">
        <v>801</v>
      </c>
      <c r="G2" s="599" t="s">
        <v>802</v>
      </c>
      <c r="H2" s="599" t="s">
        <v>798</v>
      </c>
      <c r="I2" s="599" t="s">
        <v>799</v>
      </c>
      <c r="J2" s="602" t="s">
        <v>803</v>
      </c>
      <c r="K2" s="602" t="s">
        <v>804</v>
      </c>
      <c r="L2" s="602" t="s">
        <v>805</v>
      </c>
    </row>
    <row r="3" spans="2:12" ht="17" thickBot="1" x14ac:dyDescent="0.25">
      <c r="B3" s="603"/>
      <c r="C3" s="604"/>
      <c r="D3" s="605"/>
      <c r="E3" s="603"/>
      <c r="F3" s="603"/>
      <c r="G3" s="603"/>
      <c r="H3" s="603"/>
      <c r="I3" s="603"/>
      <c r="J3" s="606"/>
      <c r="K3" s="606"/>
      <c r="L3" s="606"/>
    </row>
    <row r="4" spans="2:12" x14ac:dyDescent="0.2">
      <c r="B4" s="602" t="s">
        <v>23</v>
      </c>
      <c r="C4" s="607" t="s">
        <v>1</v>
      </c>
      <c r="D4" s="526">
        <v>262</v>
      </c>
      <c r="E4" s="607">
        <v>2816.8080799999998</v>
      </c>
      <c r="F4" s="608">
        <v>2453.7171699999999</v>
      </c>
      <c r="G4" s="607">
        <v>9.7000000000000003E-2</v>
      </c>
      <c r="H4" s="607">
        <v>0.86484848000000003</v>
      </c>
      <c r="I4" s="607">
        <v>0.42499999999999999</v>
      </c>
      <c r="J4" s="607">
        <v>599.04</v>
      </c>
      <c r="K4" s="607">
        <v>956.24199999999996</v>
      </c>
      <c r="L4" s="607">
        <v>234.60599999999999</v>
      </c>
    </row>
    <row r="5" spans="2:12" x14ac:dyDescent="0.2">
      <c r="B5" s="609"/>
      <c r="C5" s="607"/>
      <c r="D5" s="526">
        <v>256</v>
      </c>
      <c r="E5" s="607">
        <v>3167.4646499999999</v>
      </c>
      <c r="F5" s="608">
        <v>2753.6060600000001</v>
      </c>
      <c r="G5" s="607">
        <v>0.18</v>
      </c>
      <c r="H5" s="607">
        <v>0.87187879000000001</v>
      </c>
      <c r="I5" s="607">
        <v>0.38500000000000001</v>
      </c>
      <c r="J5" s="607">
        <v>238.02</v>
      </c>
      <c r="K5" s="607">
        <v>867.81799999999998</v>
      </c>
      <c r="L5" s="607">
        <v>66.566000000000003</v>
      </c>
    </row>
    <row r="6" spans="2:12" x14ac:dyDescent="0.2">
      <c r="B6" s="609"/>
      <c r="C6" s="607"/>
      <c r="D6" s="526">
        <v>260</v>
      </c>
      <c r="E6" s="607">
        <v>3399.8484800000001</v>
      </c>
      <c r="F6" s="608">
        <v>3068.4949499999998</v>
      </c>
      <c r="G6" s="607">
        <v>0.21099999999999999</v>
      </c>
      <c r="H6" s="607">
        <v>0.86904040000000005</v>
      </c>
      <c r="I6" s="607">
        <v>0.40400000000000003</v>
      </c>
      <c r="J6" s="607">
        <v>152.333</v>
      </c>
      <c r="K6" s="607">
        <v>331.87900000000002</v>
      </c>
      <c r="L6" s="607">
        <v>51.98</v>
      </c>
    </row>
    <row r="7" spans="2:12" x14ac:dyDescent="0.2">
      <c r="B7" s="609"/>
      <c r="C7" s="607"/>
      <c r="D7" s="526">
        <v>267</v>
      </c>
      <c r="E7" s="607">
        <v>3215.0808099999999</v>
      </c>
      <c r="F7" s="608">
        <v>3145.9596000000001</v>
      </c>
      <c r="G7" s="607">
        <v>0.123</v>
      </c>
      <c r="H7" s="607">
        <v>0.86665656999999996</v>
      </c>
      <c r="I7" s="607">
        <v>0.39300000000000002</v>
      </c>
      <c r="J7" s="607">
        <v>320.15199999999999</v>
      </c>
      <c r="K7" s="607">
        <v>1062.1210000000001</v>
      </c>
      <c r="L7" s="607">
        <v>97.555999999999997</v>
      </c>
    </row>
    <row r="8" spans="2:12" x14ac:dyDescent="0.2">
      <c r="B8" s="609"/>
      <c r="C8" s="607"/>
      <c r="D8" s="526">
        <v>263</v>
      </c>
      <c r="E8" s="607">
        <v>3458.5454500000001</v>
      </c>
      <c r="F8" s="608">
        <v>2920.1919200000002</v>
      </c>
      <c r="G8" s="607">
        <v>0.154</v>
      </c>
      <c r="H8" s="607">
        <v>0.92310101</v>
      </c>
      <c r="I8" s="607">
        <v>0.38900000000000001</v>
      </c>
      <c r="J8" s="607">
        <v>387.17200000000003</v>
      </c>
      <c r="K8" s="607">
        <v>457.82799999999997</v>
      </c>
      <c r="L8" s="607">
        <v>141.32300000000001</v>
      </c>
    </row>
    <row r="9" spans="2:12" x14ac:dyDescent="0.2">
      <c r="B9" s="609"/>
      <c r="C9" s="607"/>
      <c r="D9" s="526">
        <v>265</v>
      </c>
      <c r="E9" s="607">
        <v>3477.1414100000002</v>
      </c>
      <c r="F9" s="608">
        <v>3208.7272699999999</v>
      </c>
      <c r="G9" s="607">
        <v>0.152</v>
      </c>
      <c r="H9" s="607">
        <v>0.92243434000000002</v>
      </c>
      <c r="I9" s="607">
        <v>0.38400000000000001</v>
      </c>
      <c r="J9" s="607">
        <v>181.828</v>
      </c>
      <c r="K9" s="607">
        <v>690.51499999999999</v>
      </c>
      <c r="L9" s="607">
        <v>83.605999999999995</v>
      </c>
    </row>
    <row r="10" spans="2:12" x14ac:dyDescent="0.2">
      <c r="B10" s="609"/>
      <c r="C10" s="607"/>
      <c r="D10" s="526">
        <v>269</v>
      </c>
      <c r="E10" s="607">
        <v>3497.8080799999998</v>
      </c>
      <c r="F10" s="608">
        <v>2891.6060600000001</v>
      </c>
      <c r="G10" s="607">
        <v>0.214</v>
      </c>
      <c r="H10" s="607">
        <v>0.89594949000000002</v>
      </c>
      <c r="I10" s="607">
        <v>0.39</v>
      </c>
      <c r="J10" s="607">
        <v>243.42400000000001</v>
      </c>
      <c r="K10" s="607">
        <v>465.53500000000003</v>
      </c>
      <c r="L10" s="607">
        <v>67.697000000000003</v>
      </c>
    </row>
    <row r="11" spans="2:12" ht="17" thickBot="1" x14ac:dyDescent="0.25">
      <c r="B11" s="609"/>
      <c r="C11" s="607"/>
      <c r="D11" s="526">
        <v>271</v>
      </c>
      <c r="E11" s="607">
        <v>3364.5757600000002</v>
      </c>
      <c r="F11" s="608">
        <v>3057.4545499999999</v>
      </c>
      <c r="G11" s="607">
        <v>0.36499999999999999</v>
      </c>
      <c r="H11" s="607">
        <v>0.88320202000000003</v>
      </c>
      <c r="I11" s="607">
        <v>0.32</v>
      </c>
      <c r="J11" s="607">
        <v>423.697</v>
      </c>
      <c r="K11" s="607">
        <v>787.15200000000004</v>
      </c>
      <c r="L11" s="607">
        <v>108.646</v>
      </c>
    </row>
    <row r="12" spans="2:12" x14ac:dyDescent="0.2">
      <c r="B12" s="609"/>
      <c r="C12" s="610" t="s">
        <v>207</v>
      </c>
      <c r="D12" s="611">
        <v>252</v>
      </c>
      <c r="E12" s="610">
        <v>2872.6464599999999</v>
      </c>
      <c r="F12" s="612">
        <v>2683.7676799999999</v>
      </c>
      <c r="G12" s="610">
        <v>7.9000000000000001E-2</v>
      </c>
      <c r="H12" s="610">
        <v>0.92073737</v>
      </c>
      <c r="I12" s="610">
        <v>0.42299999999999999</v>
      </c>
      <c r="J12" s="610">
        <v>212.626</v>
      </c>
      <c r="K12" s="610">
        <v>451.99</v>
      </c>
      <c r="L12" s="610">
        <v>52.475000000000001</v>
      </c>
    </row>
    <row r="13" spans="2:12" x14ac:dyDescent="0.2">
      <c r="B13" s="609"/>
      <c r="C13" s="607"/>
      <c r="D13" s="526">
        <v>258</v>
      </c>
      <c r="E13" s="607">
        <v>3159.2020200000002</v>
      </c>
      <c r="F13" s="608">
        <v>2909.4747499999999</v>
      </c>
      <c r="G13" s="607">
        <v>0.14099999999999999</v>
      </c>
      <c r="H13" s="607">
        <v>0.89166666999999999</v>
      </c>
      <c r="I13" s="607">
        <v>0.435</v>
      </c>
      <c r="J13" s="607">
        <v>290.35399999999998</v>
      </c>
      <c r="K13" s="607">
        <v>668.70699999999999</v>
      </c>
      <c r="L13" s="607">
        <v>35.808</v>
      </c>
    </row>
    <row r="14" spans="2:12" x14ac:dyDescent="0.2">
      <c r="B14" s="609"/>
      <c r="C14" s="607"/>
      <c r="D14" s="526">
        <v>251</v>
      </c>
      <c r="E14" s="607">
        <v>3101.68687</v>
      </c>
      <c r="F14" s="608">
        <v>2845.92929</v>
      </c>
      <c r="G14" s="607">
        <v>0.14099999999999999</v>
      </c>
      <c r="H14" s="607">
        <v>0.91427272999999998</v>
      </c>
      <c r="I14" s="607">
        <v>0.36399999999999999</v>
      </c>
      <c r="J14" s="607">
        <v>169.21199999999999</v>
      </c>
      <c r="K14" s="607">
        <v>367.41399999999999</v>
      </c>
      <c r="L14" s="607">
        <v>49.555999999999997</v>
      </c>
    </row>
    <row r="15" spans="2:12" x14ac:dyDescent="0.2">
      <c r="B15" s="609"/>
      <c r="C15" s="607"/>
      <c r="D15" s="526">
        <v>257</v>
      </c>
      <c r="E15" s="607">
        <v>2932.9798000000001</v>
      </c>
      <c r="F15" s="608">
        <v>2646.75758</v>
      </c>
      <c r="G15" s="607">
        <v>0.25700000000000001</v>
      </c>
      <c r="H15" s="607">
        <v>0.93151514999999996</v>
      </c>
      <c r="I15" s="607">
        <v>0.27700000000000002</v>
      </c>
      <c r="J15" s="607">
        <v>139.41399999999999</v>
      </c>
      <c r="K15" s="607">
        <v>340.24200000000002</v>
      </c>
      <c r="L15" s="607">
        <v>46.595999999999997</v>
      </c>
    </row>
    <row r="16" spans="2:12" x14ac:dyDescent="0.2">
      <c r="B16" s="609"/>
      <c r="C16" s="607"/>
      <c r="D16" s="526">
        <v>246</v>
      </c>
      <c r="E16" s="607">
        <v>3796.8787900000002</v>
      </c>
      <c r="F16" s="608">
        <v>3513.1111099999998</v>
      </c>
      <c r="G16" s="607">
        <v>0.19900000000000001</v>
      </c>
      <c r="H16" s="607">
        <v>0.89979798</v>
      </c>
      <c r="I16" s="607">
        <v>0.36399999999999999</v>
      </c>
      <c r="J16" s="607">
        <v>276.62599999999998</v>
      </c>
      <c r="K16" s="607">
        <v>1143.394</v>
      </c>
      <c r="L16" s="607">
        <v>47.253</v>
      </c>
    </row>
    <row r="17" spans="2:12" x14ac:dyDescent="0.2">
      <c r="B17" s="609"/>
      <c r="C17" s="607"/>
      <c r="D17" s="526">
        <v>249</v>
      </c>
      <c r="E17" s="607">
        <v>4183.1818199999998</v>
      </c>
      <c r="F17" s="608">
        <v>3769.9798000000001</v>
      </c>
      <c r="G17" s="607">
        <v>0.16600000000000001</v>
      </c>
      <c r="H17" s="607">
        <v>0.87051515000000002</v>
      </c>
      <c r="I17" s="607">
        <v>0.432</v>
      </c>
      <c r="J17" s="607">
        <v>263.48500000000001</v>
      </c>
      <c r="K17" s="607">
        <v>1224.03</v>
      </c>
      <c r="L17" s="607">
        <v>27.504999999999999</v>
      </c>
    </row>
    <row r="18" spans="2:12" x14ac:dyDescent="0.2">
      <c r="B18" s="609"/>
      <c r="C18" s="607"/>
      <c r="D18" s="526">
        <v>254</v>
      </c>
      <c r="E18" s="607">
        <v>3869.2929300000001</v>
      </c>
      <c r="F18" s="608">
        <v>3497.63636</v>
      </c>
      <c r="G18" s="607">
        <v>0.14000000000000001</v>
      </c>
      <c r="H18" s="607">
        <v>0.90049495000000002</v>
      </c>
      <c r="I18" s="607">
        <v>0.36599999999999999</v>
      </c>
      <c r="J18" s="607">
        <v>205.06100000000001</v>
      </c>
      <c r="K18" s="607">
        <v>421.81799999999998</v>
      </c>
      <c r="L18" s="607">
        <v>108.22199999999999</v>
      </c>
    </row>
    <row r="19" spans="2:12" ht="17" thickBot="1" x14ac:dyDescent="0.25">
      <c r="B19" s="606"/>
      <c r="C19" s="613"/>
      <c r="D19" s="614">
        <v>255</v>
      </c>
      <c r="E19" s="613">
        <v>3785.7070699999999</v>
      </c>
      <c r="F19" s="615">
        <v>3307.06061</v>
      </c>
      <c r="G19" s="613">
        <v>0.17499999999999999</v>
      </c>
      <c r="H19" s="613">
        <v>0.91389898999999997</v>
      </c>
      <c r="I19" s="613">
        <v>0.36</v>
      </c>
      <c r="J19" s="613">
        <v>268.01</v>
      </c>
      <c r="K19" s="613">
        <v>530.26300000000003</v>
      </c>
      <c r="L19" s="613">
        <v>137.65700000000001</v>
      </c>
    </row>
  </sheetData>
  <mergeCells count="12">
    <mergeCell ref="K2:K3"/>
    <mergeCell ref="L2:L3"/>
    <mergeCell ref="D2:D3"/>
    <mergeCell ref="C2:C3"/>
    <mergeCell ref="B2:B3"/>
    <mergeCell ref="B4:B19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48272-EB64-2043-9BED-90C0E3BD5B8F}">
  <dimension ref="B2:Q16"/>
  <sheetViews>
    <sheetView topLeftCell="A29" workbookViewId="0">
      <selection activeCell="K27" sqref="K27"/>
    </sheetView>
  </sheetViews>
  <sheetFormatPr baseColWidth="10" defaultRowHeight="16" x14ac:dyDescent="0.2"/>
  <cols>
    <col min="1" max="16384" width="10.83203125" style="580"/>
  </cols>
  <sheetData>
    <row r="2" spans="2:17" ht="17" thickBot="1" x14ac:dyDescent="0.25">
      <c r="B2" s="579"/>
      <c r="C2" s="579" t="s">
        <v>807</v>
      </c>
      <c r="D2" s="579"/>
      <c r="E2" s="391"/>
      <c r="F2" s="391"/>
      <c r="G2" s="391"/>
      <c r="H2" s="391"/>
      <c r="I2" s="391"/>
      <c r="J2" s="391"/>
      <c r="K2" s="391"/>
      <c r="L2" s="391"/>
      <c r="M2" s="391"/>
      <c r="N2" s="391"/>
      <c r="O2" s="391"/>
      <c r="P2" s="391"/>
      <c r="Q2" s="391"/>
    </row>
    <row r="3" spans="2:17" x14ac:dyDescent="0.2">
      <c r="B3" s="579"/>
      <c r="C3" s="581" t="s">
        <v>49</v>
      </c>
      <c r="D3" s="582" t="s">
        <v>50</v>
      </c>
      <c r="E3" s="583" t="s">
        <v>210</v>
      </c>
      <c r="F3" s="581" t="s">
        <v>800</v>
      </c>
      <c r="G3" s="581" t="s">
        <v>801</v>
      </c>
      <c r="H3" s="581" t="s">
        <v>802</v>
      </c>
      <c r="I3" s="581" t="s">
        <v>798</v>
      </c>
      <c r="J3" s="581" t="s">
        <v>799</v>
      </c>
      <c r="K3" s="584" t="s">
        <v>803</v>
      </c>
      <c r="L3" s="584" t="s">
        <v>804</v>
      </c>
      <c r="M3" s="584" t="s">
        <v>805</v>
      </c>
      <c r="N3" s="579"/>
      <c r="O3" s="579"/>
      <c r="P3" s="579"/>
      <c r="Q3" s="579"/>
    </row>
    <row r="4" spans="2:17" ht="17" thickBot="1" x14ac:dyDescent="0.25">
      <c r="B4" s="579"/>
      <c r="C4" s="585"/>
      <c r="D4" s="586"/>
      <c r="E4" s="587"/>
      <c r="F4" s="585"/>
      <c r="G4" s="585"/>
      <c r="H4" s="585"/>
      <c r="I4" s="585"/>
      <c r="J4" s="585"/>
      <c r="K4" s="588"/>
      <c r="L4" s="588"/>
      <c r="M4" s="588"/>
      <c r="N4" s="579"/>
      <c r="O4" s="579"/>
      <c r="P4" s="579"/>
      <c r="Q4" s="579"/>
    </row>
    <row r="5" spans="2:17" x14ac:dyDescent="0.2">
      <c r="B5" s="579"/>
      <c r="C5" s="589" t="s">
        <v>13</v>
      </c>
      <c r="D5" s="531" t="s">
        <v>1</v>
      </c>
      <c r="E5" s="531">
        <v>1289</v>
      </c>
      <c r="F5" s="579">
        <v>3597.19236</v>
      </c>
      <c r="G5" s="579">
        <v>2611.8037599999998</v>
      </c>
      <c r="H5" s="590">
        <v>0.7</v>
      </c>
      <c r="I5" s="527">
        <v>0.98</v>
      </c>
      <c r="J5" s="528">
        <v>0.501</v>
      </c>
      <c r="K5" s="529">
        <v>37.25</v>
      </c>
      <c r="L5" s="530">
        <v>39.94</v>
      </c>
      <c r="M5" s="531">
        <v>43.19</v>
      </c>
      <c r="N5" s="579"/>
      <c r="O5" s="579"/>
      <c r="P5" s="579"/>
      <c r="Q5" s="579"/>
    </row>
    <row r="6" spans="2:17" x14ac:dyDescent="0.2">
      <c r="B6" s="579"/>
      <c r="C6" s="591"/>
      <c r="D6" s="531" t="s">
        <v>1</v>
      </c>
      <c r="E6" s="531">
        <v>1291</v>
      </c>
      <c r="F6" s="579">
        <v>3285.2828399999999</v>
      </c>
      <c r="G6" s="579">
        <v>3285.2828399999999</v>
      </c>
      <c r="H6" s="590">
        <v>0.57999999999999996</v>
      </c>
      <c r="I6" s="523">
        <v>0.92</v>
      </c>
      <c r="J6" s="528">
        <v>0.434</v>
      </c>
      <c r="K6" s="529">
        <v>40.47</v>
      </c>
      <c r="L6" s="530">
        <v>79.42</v>
      </c>
      <c r="M6" s="531">
        <v>196.76</v>
      </c>
      <c r="N6" s="579"/>
      <c r="O6" s="579"/>
      <c r="P6" s="579"/>
      <c r="Q6" s="579"/>
    </row>
    <row r="7" spans="2:17" x14ac:dyDescent="0.2">
      <c r="B7" s="579"/>
      <c r="C7" s="591"/>
      <c r="D7" s="531" t="s">
        <v>1</v>
      </c>
      <c r="E7" s="531">
        <v>1316</v>
      </c>
      <c r="F7" s="579">
        <v>3265.4163899999999</v>
      </c>
      <c r="G7" s="579">
        <v>3265.4163899999999</v>
      </c>
      <c r="H7" s="590">
        <v>0.56999999999999995</v>
      </c>
      <c r="I7" s="523">
        <v>0.93</v>
      </c>
      <c r="J7" s="528">
        <v>0.497</v>
      </c>
      <c r="K7" s="529">
        <v>50</v>
      </c>
      <c r="L7" s="530">
        <v>21.12</v>
      </c>
      <c r="M7" s="531">
        <v>116.12</v>
      </c>
      <c r="N7" s="579"/>
      <c r="O7" s="579"/>
      <c r="P7" s="579"/>
      <c r="Q7" s="579"/>
    </row>
    <row r="8" spans="2:17" x14ac:dyDescent="0.2">
      <c r="B8" s="579"/>
      <c r="C8" s="591"/>
      <c r="D8" s="531" t="s">
        <v>1</v>
      </c>
      <c r="E8" s="531">
        <v>1313</v>
      </c>
      <c r="F8" s="579">
        <v>2421.1818600000001</v>
      </c>
      <c r="G8" s="579">
        <v>2421.1818600000001</v>
      </c>
      <c r="H8" s="590">
        <v>0.55000000000000004</v>
      </c>
      <c r="I8" s="523">
        <v>0.92</v>
      </c>
      <c r="J8" s="528">
        <v>0.52900000000000003</v>
      </c>
      <c r="K8" s="529">
        <v>22.07</v>
      </c>
      <c r="L8" s="530">
        <v>77.489999999999995</v>
      </c>
      <c r="M8" s="531">
        <v>212.5</v>
      </c>
      <c r="N8" s="579"/>
      <c r="O8" s="579"/>
      <c r="P8" s="579"/>
      <c r="Q8" s="579"/>
    </row>
    <row r="9" spans="2:17" x14ac:dyDescent="0.2">
      <c r="B9" s="579"/>
      <c r="C9" s="591"/>
      <c r="D9" s="531" t="s">
        <v>1</v>
      </c>
      <c r="E9" s="531">
        <v>1257</v>
      </c>
      <c r="F9" s="579">
        <v>2410.6263199999999</v>
      </c>
      <c r="G9" s="579">
        <v>2410.6263199999999</v>
      </c>
      <c r="H9" s="590">
        <v>0.48</v>
      </c>
      <c r="I9" s="523">
        <v>0.93</v>
      </c>
      <c r="J9" s="528">
        <v>0.52500000000000002</v>
      </c>
      <c r="K9" s="529">
        <v>134.15</v>
      </c>
      <c r="L9" s="530">
        <v>92.96</v>
      </c>
      <c r="M9" s="531">
        <v>298.35000000000002</v>
      </c>
      <c r="N9" s="579"/>
      <c r="O9" s="579"/>
      <c r="P9" s="579"/>
      <c r="Q9" s="579"/>
    </row>
    <row r="10" spans="2:17" ht="17" thickBot="1" x14ac:dyDescent="0.25">
      <c r="B10" s="579"/>
      <c r="C10" s="591"/>
      <c r="D10" s="531" t="s">
        <v>1</v>
      </c>
      <c r="E10" s="531">
        <v>1302</v>
      </c>
      <c r="F10" s="579">
        <v>2847.6300200000001</v>
      </c>
      <c r="G10" s="579">
        <v>2847.6300200000001</v>
      </c>
      <c r="H10" s="590">
        <v>0.56999999999999995</v>
      </c>
      <c r="I10" s="523">
        <v>0.98</v>
      </c>
      <c r="J10" s="528">
        <v>0.50800000000000001</v>
      </c>
      <c r="K10" s="529">
        <v>12.57</v>
      </c>
      <c r="L10" s="530">
        <v>30.45</v>
      </c>
      <c r="M10" s="531">
        <v>72.78</v>
      </c>
      <c r="N10" s="579"/>
      <c r="O10" s="579"/>
      <c r="P10" s="579"/>
      <c r="Q10" s="579"/>
    </row>
    <row r="11" spans="2:17" x14ac:dyDescent="0.2">
      <c r="B11" s="579"/>
      <c r="C11" s="591"/>
      <c r="D11" s="535" t="s">
        <v>207</v>
      </c>
      <c r="E11" s="535">
        <v>1255</v>
      </c>
      <c r="F11" s="592">
        <v>3531.9921599999998</v>
      </c>
      <c r="G11" s="592">
        <v>3377.5130199999999</v>
      </c>
      <c r="H11" s="593">
        <v>0.63</v>
      </c>
      <c r="I11" s="524">
        <v>0.95</v>
      </c>
      <c r="J11" s="532">
        <v>0.55900000000000005</v>
      </c>
      <c r="K11" s="533">
        <v>96.74</v>
      </c>
      <c r="L11" s="534">
        <v>288.77</v>
      </c>
      <c r="M11" s="535">
        <v>37.28</v>
      </c>
      <c r="N11" s="579"/>
      <c r="O11" s="579"/>
      <c r="P11" s="579"/>
      <c r="Q11" s="579"/>
    </row>
    <row r="12" spans="2:17" x14ac:dyDescent="0.2">
      <c r="B12" s="579"/>
      <c r="C12" s="591"/>
      <c r="D12" s="531" t="s">
        <v>207</v>
      </c>
      <c r="E12" s="531">
        <v>1256</v>
      </c>
      <c r="F12" s="579">
        <v>3690.5450300000002</v>
      </c>
      <c r="G12" s="579">
        <v>3560.89383</v>
      </c>
      <c r="H12" s="590">
        <v>0.61</v>
      </c>
      <c r="I12" s="523">
        <v>0.96</v>
      </c>
      <c r="J12" s="528">
        <v>0.51900000000000002</v>
      </c>
      <c r="K12" s="529">
        <v>117.56</v>
      </c>
      <c r="L12" s="530">
        <v>294</v>
      </c>
      <c r="M12" s="531">
        <v>46.95</v>
      </c>
      <c r="N12" s="579"/>
      <c r="O12" s="579"/>
      <c r="P12" s="579"/>
      <c r="Q12" s="579"/>
    </row>
    <row r="13" spans="2:17" x14ac:dyDescent="0.2">
      <c r="B13" s="579"/>
      <c r="C13" s="591"/>
      <c r="D13" s="531" t="s">
        <v>207</v>
      </c>
      <c r="E13" s="531">
        <v>1303</v>
      </c>
      <c r="F13" s="579">
        <v>3311.4906599999999</v>
      </c>
      <c r="G13" s="579">
        <v>3104.74134</v>
      </c>
      <c r="H13" s="590">
        <v>0.56000000000000005</v>
      </c>
      <c r="I13" s="523">
        <v>0.93</v>
      </c>
      <c r="J13" s="528">
        <v>0.54100000000000004</v>
      </c>
      <c r="K13" s="529">
        <v>85.41</v>
      </c>
      <c r="L13" s="530">
        <v>257.26</v>
      </c>
      <c r="M13" s="531">
        <v>42.24</v>
      </c>
      <c r="N13" s="579"/>
      <c r="O13" s="579"/>
      <c r="P13" s="579"/>
      <c r="Q13" s="579"/>
    </row>
    <row r="14" spans="2:17" x14ac:dyDescent="0.2">
      <c r="B14" s="579"/>
      <c r="C14" s="591"/>
      <c r="D14" s="531" t="s">
        <v>207</v>
      </c>
      <c r="E14" s="531">
        <v>1305</v>
      </c>
      <c r="F14" s="579">
        <v>3691.6831000000002</v>
      </c>
      <c r="G14" s="579">
        <v>3458.9072299999998</v>
      </c>
      <c r="H14" s="590">
        <v>0.6</v>
      </c>
      <c r="I14" s="523">
        <v>0.93</v>
      </c>
      <c r="J14" s="528">
        <v>0.52300000000000002</v>
      </c>
      <c r="K14" s="529">
        <v>211.87</v>
      </c>
      <c r="L14" s="530">
        <v>436.15</v>
      </c>
      <c r="M14" s="531">
        <v>73.19</v>
      </c>
      <c r="N14" s="579"/>
      <c r="O14" s="579"/>
      <c r="P14" s="579"/>
      <c r="Q14" s="579"/>
    </row>
    <row r="15" spans="2:17" x14ac:dyDescent="0.2">
      <c r="B15" s="579"/>
      <c r="C15" s="591"/>
      <c r="D15" s="531" t="s">
        <v>207</v>
      </c>
      <c r="E15" s="531">
        <v>1314</v>
      </c>
      <c r="F15" s="579">
        <v>3254.8734899999999</v>
      </c>
      <c r="G15" s="579">
        <v>2976.0816</v>
      </c>
      <c r="H15" s="590">
        <v>0.61</v>
      </c>
      <c r="I15" s="523">
        <v>0.94</v>
      </c>
      <c r="J15" s="528">
        <v>0.59899999999999998</v>
      </c>
      <c r="K15" s="529">
        <v>177.35</v>
      </c>
      <c r="L15" s="530">
        <v>379.86</v>
      </c>
      <c r="M15" s="531">
        <v>76.38</v>
      </c>
      <c r="N15" s="579"/>
      <c r="O15" s="579"/>
      <c r="P15" s="579"/>
      <c r="Q15" s="579"/>
    </row>
    <row r="16" spans="2:17" ht="17" thickBot="1" x14ac:dyDescent="0.25">
      <c r="B16" s="579"/>
      <c r="C16" s="594"/>
      <c r="D16" s="539" t="s">
        <v>207</v>
      </c>
      <c r="E16" s="539">
        <v>1290</v>
      </c>
      <c r="F16" s="595">
        <v>3884.6864500000001</v>
      </c>
      <c r="G16" s="595">
        <v>3597.19236</v>
      </c>
      <c r="H16" s="596">
        <v>0.47</v>
      </c>
      <c r="I16" s="525">
        <v>0.91</v>
      </c>
      <c r="J16" s="536">
        <v>0.54</v>
      </c>
      <c r="K16" s="537">
        <v>1.1499999999999999</v>
      </c>
      <c r="L16" s="538">
        <v>2.92</v>
      </c>
      <c r="M16" s="539">
        <v>93.9</v>
      </c>
      <c r="N16" s="579"/>
      <c r="O16" s="579"/>
      <c r="P16" s="579"/>
      <c r="Q16" s="579"/>
    </row>
  </sheetData>
  <mergeCells count="12">
    <mergeCell ref="I3:I4"/>
    <mergeCell ref="J3:J4"/>
    <mergeCell ref="K3:K4"/>
    <mergeCell ref="L3:L4"/>
    <mergeCell ref="M3:M4"/>
    <mergeCell ref="C5:C16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C0117-B938-6D48-9D44-117A93A8F07F}">
  <dimension ref="C2:M28"/>
  <sheetViews>
    <sheetView topLeftCell="D1" workbookViewId="0">
      <selection activeCell="O13" sqref="O13"/>
    </sheetView>
  </sheetViews>
  <sheetFormatPr baseColWidth="10" defaultRowHeight="14" x14ac:dyDescent="0.15"/>
  <cols>
    <col min="1" max="16384" width="10.83203125" style="312"/>
  </cols>
  <sheetData>
    <row r="2" spans="3:13" ht="15" thickBot="1" x14ac:dyDescent="0.2">
      <c r="C2" s="553" t="s">
        <v>808</v>
      </c>
      <c r="D2" s="553"/>
      <c r="E2" s="551"/>
      <c r="F2" s="551"/>
      <c r="G2" s="551"/>
      <c r="H2" s="551"/>
      <c r="I2" s="551"/>
      <c r="J2" s="551"/>
      <c r="K2" s="551"/>
      <c r="L2" s="551"/>
      <c r="M2" s="551"/>
    </row>
    <row r="3" spans="3:13" ht="16" customHeight="1" x14ac:dyDescent="0.15">
      <c r="C3" s="554" t="s">
        <v>49</v>
      </c>
      <c r="D3" s="555" t="s">
        <v>50</v>
      </c>
      <c r="E3" s="556" t="s">
        <v>210</v>
      </c>
      <c r="F3" s="555" t="s">
        <v>800</v>
      </c>
      <c r="G3" s="554" t="s">
        <v>801</v>
      </c>
      <c r="H3" s="557" t="s">
        <v>802</v>
      </c>
      <c r="I3" s="554" t="s">
        <v>798</v>
      </c>
      <c r="J3" s="557" t="s">
        <v>799</v>
      </c>
      <c r="K3" s="558" t="s">
        <v>803</v>
      </c>
      <c r="L3" s="559" t="s">
        <v>804</v>
      </c>
      <c r="M3" s="558" t="s">
        <v>805</v>
      </c>
    </row>
    <row r="4" spans="3:13" ht="15" thickBot="1" x14ac:dyDescent="0.2">
      <c r="C4" s="560"/>
      <c r="D4" s="561"/>
      <c r="E4" s="562"/>
      <c r="F4" s="561"/>
      <c r="G4" s="563"/>
      <c r="H4" s="564"/>
      <c r="I4" s="563"/>
      <c r="J4" s="564"/>
      <c r="K4" s="565"/>
      <c r="L4" s="566"/>
      <c r="M4" s="565"/>
    </row>
    <row r="5" spans="3:13" x14ac:dyDescent="0.15">
      <c r="C5" s="567" t="s">
        <v>13</v>
      </c>
      <c r="D5" s="568" t="s">
        <v>1</v>
      </c>
      <c r="E5" s="543">
        <v>1369</v>
      </c>
      <c r="F5" s="311">
        <v>2605.85</v>
      </c>
      <c r="G5" s="545">
        <v>2030.84</v>
      </c>
      <c r="H5" s="311">
        <v>0.57999999999999996</v>
      </c>
      <c r="I5" s="545">
        <v>0.78</v>
      </c>
      <c r="J5" s="552">
        <v>0.63</v>
      </c>
      <c r="K5" s="569">
        <v>83.96</v>
      </c>
      <c r="L5" s="552">
        <v>136.15</v>
      </c>
      <c r="M5" s="569">
        <v>55.65</v>
      </c>
    </row>
    <row r="6" spans="3:13" x14ac:dyDescent="0.15">
      <c r="C6" s="570"/>
      <c r="D6" s="571" t="s">
        <v>1</v>
      </c>
      <c r="E6" s="541">
        <v>1370</v>
      </c>
      <c r="F6" s="540">
        <v>2873.1</v>
      </c>
      <c r="G6" s="546">
        <v>2277.12</v>
      </c>
      <c r="H6" s="540">
        <v>0.66</v>
      </c>
      <c r="I6" s="546">
        <v>0.79</v>
      </c>
      <c r="J6" s="572">
        <v>0.69</v>
      </c>
      <c r="K6" s="573">
        <v>123.55</v>
      </c>
      <c r="L6" s="572">
        <v>331.84</v>
      </c>
      <c r="M6" s="573">
        <v>42.78</v>
      </c>
    </row>
    <row r="7" spans="3:13" x14ac:dyDescent="0.15">
      <c r="C7" s="570"/>
      <c r="D7" s="571" t="s">
        <v>1</v>
      </c>
      <c r="E7" s="541">
        <v>1362</v>
      </c>
      <c r="F7" s="540">
        <v>2761.08</v>
      </c>
      <c r="G7" s="546">
        <v>2196.86</v>
      </c>
      <c r="H7" s="540">
        <v>0.64</v>
      </c>
      <c r="I7" s="546">
        <v>0.79</v>
      </c>
      <c r="J7" s="572">
        <v>0.66</v>
      </c>
      <c r="K7" s="573">
        <v>235.87</v>
      </c>
      <c r="L7" s="572">
        <v>446.4</v>
      </c>
      <c r="M7" s="573">
        <v>150.02000000000001</v>
      </c>
    </row>
    <row r="8" spans="3:13" x14ac:dyDescent="0.15">
      <c r="C8" s="570"/>
      <c r="D8" s="571" t="s">
        <v>1</v>
      </c>
      <c r="E8" s="541">
        <v>1257</v>
      </c>
      <c r="F8" s="542">
        <v>2568.4499999999998</v>
      </c>
      <c r="G8" s="547">
        <v>2057.6999999999998</v>
      </c>
      <c r="H8" s="540">
        <v>0.65</v>
      </c>
      <c r="I8" s="546">
        <v>0.8</v>
      </c>
      <c r="J8" s="572">
        <v>0.63</v>
      </c>
      <c r="K8" s="573">
        <v>115.29</v>
      </c>
      <c r="L8" s="572">
        <v>284.47000000000003</v>
      </c>
      <c r="M8" s="573">
        <v>50.79</v>
      </c>
    </row>
    <row r="9" spans="3:13" x14ac:dyDescent="0.15">
      <c r="C9" s="570"/>
      <c r="D9" s="571" t="s">
        <v>1</v>
      </c>
      <c r="E9" s="541">
        <v>1361</v>
      </c>
      <c r="F9" s="540">
        <v>2591.59</v>
      </c>
      <c r="G9" s="546">
        <v>2034.82</v>
      </c>
      <c r="H9" s="542">
        <v>0.57999999999999996</v>
      </c>
      <c r="I9" s="547">
        <v>0.78</v>
      </c>
      <c r="J9" s="572">
        <v>0.7</v>
      </c>
      <c r="K9" s="573">
        <v>58.63</v>
      </c>
      <c r="L9" s="572">
        <v>93.04</v>
      </c>
      <c r="M9" s="573">
        <v>94.5</v>
      </c>
    </row>
    <row r="10" spans="3:13" x14ac:dyDescent="0.15">
      <c r="C10" s="570"/>
      <c r="D10" s="571" t="s">
        <v>1</v>
      </c>
      <c r="E10" s="541">
        <v>1368</v>
      </c>
      <c r="F10" s="540">
        <v>2849.47</v>
      </c>
      <c r="G10" s="546">
        <v>2271.7199999999998</v>
      </c>
      <c r="H10" s="540">
        <v>0.61</v>
      </c>
      <c r="I10" s="546">
        <v>0.8</v>
      </c>
      <c r="J10" s="572">
        <v>0.7</v>
      </c>
      <c r="K10" s="573">
        <v>144.79</v>
      </c>
      <c r="L10" s="572">
        <v>356.08</v>
      </c>
      <c r="M10" s="573">
        <v>78.790000000000006</v>
      </c>
    </row>
    <row r="11" spans="3:13" x14ac:dyDescent="0.15">
      <c r="C11" s="570"/>
      <c r="D11" s="571" t="s">
        <v>1</v>
      </c>
      <c r="E11" s="541">
        <v>1366</v>
      </c>
      <c r="F11" s="540">
        <v>2697.11</v>
      </c>
      <c r="G11" s="546">
        <v>2266.38</v>
      </c>
      <c r="H11" s="540">
        <v>0.51</v>
      </c>
      <c r="I11" s="546">
        <v>0.77</v>
      </c>
      <c r="J11" s="572">
        <v>0.68</v>
      </c>
      <c r="K11" s="573">
        <v>166.77</v>
      </c>
      <c r="L11" s="572">
        <v>632.98</v>
      </c>
      <c r="M11" s="573">
        <v>46.79</v>
      </c>
    </row>
    <row r="12" spans="3:13" ht="15" thickBot="1" x14ac:dyDescent="0.2">
      <c r="C12" s="570"/>
      <c r="D12" s="574" t="s">
        <v>1</v>
      </c>
      <c r="E12" s="544">
        <v>1365</v>
      </c>
      <c r="F12" s="314">
        <v>2921.49</v>
      </c>
      <c r="G12" s="548">
        <v>2060.7399999999998</v>
      </c>
      <c r="H12" s="314">
        <v>0.71</v>
      </c>
      <c r="I12" s="548">
        <v>0.76</v>
      </c>
      <c r="J12" s="575">
        <v>0.65</v>
      </c>
      <c r="K12" s="576">
        <v>251.59</v>
      </c>
      <c r="L12" s="575">
        <v>370.59</v>
      </c>
      <c r="M12" s="576">
        <v>160.27000000000001</v>
      </c>
    </row>
    <row r="13" spans="3:13" x14ac:dyDescent="0.15">
      <c r="C13" s="570"/>
      <c r="D13" s="568" t="s">
        <v>207</v>
      </c>
      <c r="E13" s="543">
        <v>1353</v>
      </c>
      <c r="F13" s="311">
        <v>2857.44</v>
      </c>
      <c r="G13" s="545">
        <v>2227.39</v>
      </c>
      <c r="H13" s="311">
        <v>0.55000000000000004</v>
      </c>
      <c r="I13" s="545">
        <v>0.78</v>
      </c>
      <c r="J13" s="552">
        <v>0.71</v>
      </c>
      <c r="K13" s="569">
        <v>111.73</v>
      </c>
      <c r="L13" s="552">
        <v>292.92</v>
      </c>
      <c r="M13" s="569">
        <v>408.42</v>
      </c>
    </row>
    <row r="14" spans="3:13" x14ac:dyDescent="0.15">
      <c r="C14" s="570"/>
      <c r="D14" s="571" t="s">
        <v>207</v>
      </c>
      <c r="E14" s="541">
        <v>1369</v>
      </c>
      <c r="F14" s="540">
        <v>3019.9</v>
      </c>
      <c r="G14" s="546">
        <v>2387.61</v>
      </c>
      <c r="H14" s="540">
        <v>0.63</v>
      </c>
      <c r="I14" s="546">
        <v>0.79</v>
      </c>
      <c r="J14" s="572">
        <v>0.67</v>
      </c>
      <c r="K14" s="573">
        <v>121.43</v>
      </c>
      <c r="L14" s="572">
        <v>367.88</v>
      </c>
      <c r="M14" s="573">
        <v>49.15</v>
      </c>
    </row>
    <row r="15" spans="3:13" x14ac:dyDescent="0.15">
      <c r="C15" s="570"/>
      <c r="D15" s="571" t="s">
        <v>207</v>
      </c>
      <c r="E15" s="541">
        <v>1355</v>
      </c>
      <c r="F15" s="540">
        <v>2816.03</v>
      </c>
      <c r="G15" s="546">
        <v>2240.09</v>
      </c>
      <c r="H15" s="540">
        <v>0.46</v>
      </c>
      <c r="I15" s="546">
        <v>0.79</v>
      </c>
      <c r="J15" s="572">
        <v>0.76</v>
      </c>
      <c r="K15" s="573">
        <v>119.58</v>
      </c>
      <c r="L15" s="572">
        <v>187.39</v>
      </c>
      <c r="M15" s="573">
        <v>427.41</v>
      </c>
    </row>
    <row r="16" spans="3:13" x14ac:dyDescent="0.15">
      <c r="C16" s="570"/>
      <c r="D16" s="571" t="s">
        <v>207</v>
      </c>
      <c r="E16" s="541">
        <v>1354</v>
      </c>
      <c r="F16" s="540">
        <v>2858.38</v>
      </c>
      <c r="G16" s="546">
        <v>2230.4</v>
      </c>
      <c r="H16" s="540">
        <v>0.41</v>
      </c>
      <c r="I16" s="546">
        <v>0.78</v>
      </c>
      <c r="J16" s="572">
        <v>0.68</v>
      </c>
      <c r="K16" s="573">
        <v>64.87</v>
      </c>
      <c r="L16" s="572">
        <v>95.84</v>
      </c>
      <c r="M16" s="573">
        <v>360.28</v>
      </c>
    </row>
    <row r="17" spans="3:13" x14ac:dyDescent="0.15">
      <c r="C17" s="570"/>
      <c r="D17" s="571" t="s">
        <v>207</v>
      </c>
      <c r="E17" s="541">
        <v>1367</v>
      </c>
      <c r="F17" s="540">
        <v>2792.32</v>
      </c>
      <c r="G17" s="546">
        <v>2211.75</v>
      </c>
      <c r="H17" s="540">
        <v>0.57999999999999996</v>
      </c>
      <c r="I17" s="546">
        <v>0.79</v>
      </c>
      <c r="J17" s="572">
        <v>0.66</v>
      </c>
      <c r="K17" s="573">
        <v>168.99</v>
      </c>
      <c r="L17" s="572">
        <v>387.54</v>
      </c>
      <c r="M17" s="573">
        <v>72.66</v>
      </c>
    </row>
    <row r="18" spans="3:13" x14ac:dyDescent="0.15">
      <c r="C18" s="570"/>
      <c r="D18" s="571" t="s">
        <v>207</v>
      </c>
      <c r="E18" s="541">
        <v>1371</v>
      </c>
      <c r="F18" s="540">
        <v>3650.51</v>
      </c>
      <c r="G18" s="546">
        <v>2825.27</v>
      </c>
      <c r="H18" s="540">
        <v>0.37</v>
      </c>
      <c r="I18" s="546">
        <v>0.78</v>
      </c>
      <c r="J18" s="572">
        <v>0.81</v>
      </c>
      <c r="K18" s="573">
        <v>132.1</v>
      </c>
      <c r="L18" s="572">
        <v>687.38</v>
      </c>
      <c r="M18" s="573">
        <v>444.64</v>
      </c>
    </row>
    <row r="19" spans="3:13" x14ac:dyDescent="0.15">
      <c r="C19" s="570"/>
      <c r="D19" s="571" t="s">
        <v>207</v>
      </c>
      <c r="E19" s="541">
        <v>1372</v>
      </c>
      <c r="F19" s="540">
        <v>5389.17</v>
      </c>
      <c r="G19" s="546">
        <v>4220.63</v>
      </c>
      <c r="H19" s="540">
        <v>0.52</v>
      </c>
      <c r="I19" s="546">
        <v>0.77</v>
      </c>
      <c r="J19" s="572">
        <v>0.64</v>
      </c>
      <c r="K19" s="573">
        <v>166.91</v>
      </c>
      <c r="L19" s="572">
        <v>576.84</v>
      </c>
      <c r="M19" s="573">
        <v>67.180000000000007</v>
      </c>
    </row>
    <row r="20" spans="3:13" ht="15" thickBot="1" x14ac:dyDescent="0.2">
      <c r="C20" s="577"/>
      <c r="D20" s="574" t="s">
        <v>207</v>
      </c>
      <c r="E20" s="544">
        <v>1374</v>
      </c>
      <c r="F20" s="314">
        <v>3233.16</v>
      </c>
      <c r="G20" s="548">
        <v>2526.9499999999998</v>
      </c>
      <c r="H20" s="314">
        <v>0.53</v>
      </c>
      <c r="I20" s="548">
        <v>0.78</v>
      </c>
      <c r="J20" s="575">
        <v>0.7</v>
      </c>
      <c r="K20" s="576">
        <v>519.38</v>
      </c>
      <c r="L20" s="575">
        <v>1061.77</v>
      </c>
      <c r="M20" s="576">
        <v>531.91999999999996</v>
      </c>
    </row>
    <row r="23" spans="3:13" s="540" customFormat="1" x14ac:dyDescent="0.15">
      <c r="E23" s="542"/>
    </row>
    <row r="24" spans="3:13" s="540" customFormat="1" x14ac:dyDescent="0.15">
      <c r="E24" s="542"/>
    </row>
    <row r="25" spans="3:13" s="540" customFormat="1" x14ac:dyDescent="0.15">
      <c r="E25" s="542"/>
    </row>
    <row r="26" spans="3:13" s="540" customFormat="1" x14ac:dyDescent="0.15">
      <c r="E26" s="542"/>
    </row>
    <row r="27" spans="3:13" s="540" customFormat="1" x14ac:dyDescent="0.15">
      <c r="E27" s="578"/>
    </row>
    <row r="28" spans="3:13" s="540" customFormat="1" x14ac:dyDescent="0.15">
      <c r="E28" s="542"/>
    </row>
  </sheetData>
  <mergeCells count="11">
    <mergeCell ref="I3:I4"/>
    <mergeCell ref="J3:J4"/>
    <mergeCell ref="K3:K4"/>
    <mergeCell ref="L3:L4"/>
    <mergeCell ref="M3:M4"/>
    <mergeCell ref="C3:C4"/>
    <mergeCell ref="D3:D4"/>
    <mergeCell ref="E3:E4"/>
    <mergeCell ref="F3:F4"/>
    <mergeCell ref="G3:G4"/>
    <mergeCell ref="H3:H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492F0C-E613-744D-B61C-E661F58501A6}">
  <dimension ref="A1:Z25"/>
  <sheetViews>
    <sheetView tabSelected="1" zoomScale="75" zoomScaleNormal="75" workbookViewId="0">
      <selection activeCell="N35" sqref="N35"/>
    </sheetView>
  </sheetViews>
  <sheetFormatPr baseColWidth="10" defaultRowHeight="16" x14ac:dyDescent="0.2"/>
  <cols>
    <col min="2" max="2" width="22.1640625" customWidth="1"/>
  </cols>
  <sheetData>
    <row r="1" spans="1:26" x14ac:dyDescent="0.2">
      <c r="A1" t="s">
        <v>815</v>
      </c>
    </row>
    <row r="2" spans="1:26" ht="17" thickBot="1" x14ac:dyDescent="0.25"/>
    <row r="3" spans="1:26" ht="17" thickBot="1" x14ac:dyDescent="0.25">
      <c r="B3" s="616" t="s">
        <v>813</v>
      </c>
      <c r="C3" s="475" t="s">
        <v>315</v>
      </c>
      <c r="D3" s="476"/>
      <c r="E3" s="476"/>
      <c r="F3" s="476"/>
      <c r="G3" s="477"/>
      <c r="H3" s="478" t="s">
        <v>316</v>
      </c>
      <c r="I3" s="479"/>
      <c r="J3" s="479"/>
      <c r="K3" s="479"/>
      <c r="L3" s="480"/>
      <c r="M3" s="475" t="s">
        <v>223</v>
      </c>
      <c r="N3" s="476"/>
      <c r="O3" s="476"/>
      <c r="P3" s="476"/>
      <c r="Q3" s="477"/>
      <c r="R3" s="475" t="s">
        <v>319</v>
      </c>
      <c r="S3" s="476"/>
      <c r="T3" s="476"/>
      <c r="U3" s="476"/>
      <c r="V3" s="477"/>
    </row>
    <row r="4" spans="1:26" x14ac:dyDescent="0.2">
      <c r="B4" s="549" t="s">
        <v>809</v>
      </c>
      <c r="C4" s="191">
        <v>13.32</v>
      </c>
      <c r="D4" s="550">
        <v>12.18</v>
      </c>
      <c r="E4" s="550">
        <v>29.1</v>
      </c>
      <c r="F4" s="550">
        <v>120.34</v>
      </c>
      <c r="G4" s="192">
        <v>97.35</v>
      </c>
      <c r="H4" s="191">
        <v>31.68</v>
      </c>
      <c r="I4" s="550">
        <v>109.69</v>
      </c>
      <c r="J4" s="550">
        <v>17.559999999999999</v>
      </c>
      <c r="K4" s="550">
        <v>192.59</v>
      </c>
      <c r="L4" s="192">
        <v>273.74</v>
      </c>
      <c r="M4" s="191">
        <v>82.32</v>
      </c>
      <c r="N4" s="550">
        <v>72.010000000000005</v>
      </c>
      <c r="O4" s="550">
        <v>26.31</v>
      </c>
      <c r="P4" s="550">
        <v>24.25</v>
      </c>
      <c r="Q4" s="192">
        <v>95.05</v>
      </c>
      <c r="R4" s="191">
        <v>56.12</v>
      </c>
      <c r="S4" s="550">
        <v>46.11</v>
      </c>
      <c r="T4" s="550">
        <v>19.52</v>
      </c>
      <c r="U4" s="550">
        <v>43.06</v>
      </c>
      <c r="V4" s="192">
        <v>48.88</v>
      </c>
    </row>
    <row r="5" spans="1:26" x14ac:dyDescent="0.2">
      <c r="B5" s="189" t="s">
        <v>810</v>
      </c>
      <c r="C5" s="191">
        <v>6.25</v>
      </c>
      <c r="D5" s="550">
        <v>6.72</v>
      </c>
      <c r="E5" s="550">
        <v>0.75</v>
      </c>
      <c r="F5" s="550">
        <v>3.13</v>
      </c>
      <c r="G5" s="192">
        <v>6.16</v>
      </c>
      <c r="H5" s="191">
        <v>11.17</v>
      </c>
      <c r="I5" s="550">
        <v>12.25</v>
      </c>
      <c r="J5" s="550">
        <v>1.64</v>
      </c>
      <c r="K5" s="550">
        <v>33.92</v>
      </c>
      <c r="L5" s="192">
        <v>30.03</v>
      </c>
      <c r="M5" s="191">
        <v>-7.47</v>
      </c>
      <c r="N5" s="550">
        <v>-0.49</v>
      </c>
      <c r="O5" s="550">
        <v>5.54</v>
      </c>
      <c r="P5" s="550">
        <v>3.2</v>
      </c>
      <c r="Q5" s="192">
        <v>-3.26</v>
      </c>
      <c r="R5" s="191">
        <v>13.2</v>
      </c>
      <c r="S5" s="550">
        <v>9.7200000000000006</v>
      </c>
      <c r="T5" s="550">
        <v>6.41</v>
      </c>
      <c r="U5" s="550">
        <v>8.5299999999999994</v>
      </c>
      <c r="V5" s="192">
        <v>11.43</v>
      </c>
    </row>
    <row r="6" spans="1:26" x14ac:dyDescent="0.2">
      <c r="B6" s="189" t="s">
        <v>811</v>
      </c>
      <c r="C6" s="191">
        <v>2.1800000000000002</v>
      </c>
      <c r="D6" s="550">
        <v>7.07</v>
      </c>
      <c r="E6" s="550">
        <v>8.92</v>
      </c>
      <c r="F6" s="550">
        <v>3.83</v>
      </c>
      <c r="G6" s="192">
        <v>6.97</v>
      </c>
      <c r="H6" s="191">
        <v>14.12</v>
      </c>
      <c r="I6" s="550">
        <v>17.64</v>
      </c>
      <c r="J6" s="550">
        <v>8.19</v>
      </c>
      <c r="K6" s="550">
        <v>10.32</v>
      </c>
      <c r="L6" s="192">
        <v>9.01</v>
      </c>
      <c r="M6" s="191">
        <v>6.45</v>
      </c>
      <c r="N6" s="550">
        <v>2.59</v>
      </c>
      <c r="O6" s="550">
        <v>0.78</v>
      </c>
      <c r="P6" s="550">
        <v>0.69</v>
      </c>
      <c r="Q6" s="192">
        <v>6.32</v>
      </c>
      <c r="R6" s="191">
        <v>2.15</v>
      </c>
      <c r="S6" s="550">
        <v>3.88</v>
      </c>
      <c r="T6" s="550">
        <v>4.42</v>
      </c>
      <c r="U6" s="550">
        <v>5.9</v>
      </c>
      <c r="V6" s="192">
        <v>0.72</v>
      </c>
    </row>
    <row r="7" spans="1:26" ht="17" thickBot="1" x14ac:dyDescent="0.25">
      <c r="B7" s="190" t="s">
        <v>812</v>
      </c>
      <c r="C7" s="193">
        <v>12.14</v>
      </c>
      <c r="D7" s="194">
        <v>13.23</v>
      </c>
      <c r="E7" s="194">
        <v>12.36</v>
      </c>
      <c r="F7" s="194">
        <v>12.7</v>
      </c>
      <c r="G7" s="195">
        <v>13.69</v>
      </c>
      <c r="H7" s="193">
        <v>15.29</v>
      </c>
      <c r="I7" s="194">
        <v>29.89</v>
      </c>
      <c r="J7" s="194">
        <v>9.83</v>
      </c>
      <c r="K7" s="194">
        <v>44.24</v>
      </c>
      <c r="L7" s="195">
        <v>32.21</v>
      </c>
      <c r="M7" s="193">
        <v>1.02</v>
      </c>
      <c r="N7" s="194">
        <v>2.5</v>
      </c>
      <c r="O7" s="194">
        <v>2.1</v>
      </c>
      <c r="P7" s="194">
        <v>6.32</v>
      </c>
      <c r="Q7" s="195">
        <v>3.07</v>
      </c>
      <c r="R7" s="193">
        <v>11.05</v>
      </c>
      <c r="S7" s="194">
        <v>13.6</v>
      </c>
      <c r="T7" s="194">
        <v>10.83</v>
      </c>
      <c r="U7" s="194">
        <v>12.15</v>
      </c>
      <c r="V7" s="195">
        <v>12.15</v>
      </c>
    </row>
    <row r="8" spans="1:26" ht="17" thickBot="1" x14ac:dyDescent="0.25"/>
    <row r="9" spans="1:26" ht="17" thickBot="1" x14ac:dyDescent="0.25">
      <c r="B9" s="616" t="s">
        <v>813</v>
      </c>
      <c r="C9" s="475" t="s">
        <v>315</v>
      </c>
      <c r="D9" s="476"/>
      <c r="E9" s="476"/>
      <c r="F9" s="476"/>
      <c r="G9" s="477"/>
      <c r="H9" s="478" t="s">
        <v>316</v>
      </c>
      <c r="I9" s="479"/>
      <c r="J9" s="479"/>
      <c r="K9" s="479"/>
      <c r="L9" s="480"/>
      <c r="M9" s="475" t="s">
        <v>222</v>
      </c>
      <c r="N9" s="476"/>
      <c r="O9" s="476"/>
      <c r="P9" s="476"/>
      <c r="Q9" s="477"/>
      <c r="R9" s="475" t="s">
        <v>317</v>
      </c>
      <c r="S9" s="476"/>
      <c r="T9" s="476"/>
      <c r="U9" s="476"/>
      <c r="V9" s="477"/>
    </row>
    <row r="10" spans="1:26" x14ac:dyDescent="0.2">
      <c r="B10" s="120" t="s">
        <v>809</v>
      </c>
      <c r="C10" s="83">
        <v>6.07</v>
      </c>
      <c r="D10" s="378">
        <v>9.11</v>
      </c>
      <c r="E10" s="378">
        <v>5.99</v>
      </c>
      <c r="F10" s="378">
        <v>3.57</v>
      </c>
      <c r="G10" s="86">
        <v>4.5599999999999996</v>
      </c>
      <c r="H10" s="83">
        <v>7.07</v>
      </c>
      <c r="I10" s="378">
        <v>9.44</v>
      </c>
      <c r="J10" s="378">
        <v>8</v>
      </c>
      <c r="K10" s="378">
        <v>7.37</v>
      </c>
      <c r="L10" s="86">
        <v>4.22</v>
      </c>
      <c r="M10" s="83">
        <v>3.65</v>
      </c>
      <c r="N10" s="378">
        <v>5.0999999999999996</v>
      </c>
      <c r="O10" s="378">
        <v>6.63</v>
      </c>
      <c r="P10" s="378">
        <v>3.64</v>
      </c>
      <c r="Q10" s="86">
        <v>4.3</v>
      </c>
      <c r="R10" s="83">
        <v>6.09</v>
      </c>
      <c r="S10" s="378">
        <v>6.33</v>
      </c>
      <c r="T10" s="378">
        <v>5.32</v>
      </c>
      <c r="U10" s="378">
        <v>4.53</v>
      </c>
      <c r="V10" s="86">
        <v>3.11</v>
      </c>
    </row>
    <row r="11" spans="1:26" x14ac:dyDescent="0.2">
      <c r="B11" s="121" t="s">
        <v>814</v>
      </c>
      <c r="C11" s="83">
        <v>7.35</v>
      </c>
      <c r="D11" s="378">
        <v>6.65</v>
      </c>
      <c r="E11" s="378">
        <v>1.4</v>
      </c>
      <c r="F11" s="378">
        <v>7.91</v>
      </c>
      <c r="G11" s="86">
        <v>1.1399999999999999</v>
      </c>
      <c r="H11" s="83">
        <v>12.77</v>
      </c>
      <c r="I11" s="378">
        <v>14.54</v>
      </c>
      <c r="J11" s="378">
        <v>14.8</v>
      </c>
      <c r="K11" s="378">
        <v>9.99</v>
      </c>
      <c r="L11" s="86">
        <v>10.95</v>
      </c>
      <c r="M11" s="83">
        <v>0.78</v>
      </c>
      <c r="N11" s="378">
        <v>1.22</v>
      </c>
      <c r="O11" s="378">
        <v>2.71</v>
      </c>
      <c r="P11" s="378">
        <v>-2.0499999999999998</v>
      </c>
      <c r="Q11" s="86">
        <v>0.18</v>
      </c>
      <c r="R11" s="83">
        <v>1.1100000000000001</v>
      </c>
      <c r="S11" s="378">
        <v>3.48</v>
      </c>
      <c r="T11" s="378">
        <v>2.62</v>
      </c>
      <c r="U11" s="378">
        <v>4.9000000000000004</v>
      </c>
      <c r="V11" s="86">
        <v>3.05</v>
      </c>
    </row>
    <row r="12" spans="1:26" x14ac:dyDescent="0.2">
      <c r="B12" s="121" t="s">
        <v>811</v>
      </c>
      <c r="C12" s="83">
        <v>15.26</v>
      </c>
      <c r="D12" s="378">
        <v>15.59</v>
      </c>
      <c r="E12" s="378">
        <v>18.21</v>
      </c>
      <c r="F12" s="378">
        <v>12.24</v>
      </c>
      <c r="G12" s="86">
        <v>16.07</v>
      </c>
      <c r="H12" s="83">
        <v>16.71</v>
      </c>
      <c r="I12" s="378">
        <v>18.36</v>
      </c>
      <c r="J12" s="378">
        <v>17.79</v>
      </c>
      <c r="K12" s="378">
        <v>12.11</v>
      </c>
      <c r="L12" s="86">
        <v>9.01</v>
      </c>
      <c r="M12" s="83">
        <v>2.36</v>
      </c>
      <c r="N12" s="378">
        <v>6.3</v>
      </c>
      <c r="O12" s="378">
        <v>4.4000000000000004</v>
      </c>
      <c r="P12" s="378">
        <v>11.19</v>
      </c>
      <c r="Q12" s="86">
        <v>9.15</v>
      </c>
      <c r="R12" s="83">
        <v>4.5199999999999996</v>
      </c>
      <c r="S12" s="378">
        <v>7.13</v>
      </c>
      <c r="T12" s="378">
        <v>8.77</v>
      </c>
      <c r="U12" s="378">
        <v>7.14</v>
      </c>
      <c r="V12" s="86">
        <v>5.46</v>
      </c>
    </row>
    <row r="13" spans="1:26" ht="17" thickBot="1" x14ac:dyDescent="0.25">
      <c r="B13" s="122" t="s">
        <v>812</v>
      </c>
      <c r="C13" s="89">
        <v>22.61</v>
      </c>
      <c r="D13" s="90">
        <v>22.25</v>
      </c>
      <c r="E13" s="90">
        <v>19.61</v>
      </c>
      <c r="F13" s="90">
        <v>20.149999999999999</v>
      </c>
      <c r="G13" s="93">
        <v>17.21</v>
      </c>
      <c r="H13" s="89">
        <v>29.48</v>
      </c>
      <c r="I13" s="90">
        <v>32.9</v>
      </c>
      <c r="J13" s="90">
        <v>32.6</v>
      </c>
      <c r="K13" s="90">
        <v>22.1</v>
      </c>
      <c r="L13" s="93">
        <v>39.83</v>
      </c>
      <c r="M13" s="89">
        <v>3.13</v>
      </c>
      <c r="N13" s="90">
        <v>7.52</v>
      </c>
      <c r="O13" s="90">
        <v>7.11</v>
      </c>
      <c r="P13" s="90">
        <v>9.14</v>
      </c>
      <c r="Q13" s="93">
        <v>9.33</v>
      </c>
      <c r="R13" s="89">
        <v>5.62</v>
      </c>
      <c r="S13" s="90">
        <v>10.61</v>
      </c>
      <c r="T13" s="90">
        <v>11.39</v>
      </c>
      <c r="U13" s="90">
        <v>12.04</v>
      </c>
      <c r="V13" s="93">
        <v>8.51</v>
      </c>
    </row>
    <row r="14" spans="1:26" ht="17" thickBot="1" x14ac:dyDescent="0.25"/>
    <row r="15" spans="1:26" ht="17" thickBot="1" x14ac:dyDescent="0.25">
      <c r="B15" s="616" t="s">
        <v>813</v>
      </c>
      <c r="C15" s="483" t="s">
        <v>315</v>
      </c>
      <c r="D15" s="484"/>
      <c r="E15" s="484"/>
      <c r="F15" s="484"/>
      <c r="G15" s="484"/>
      <c r="H15" s="485"/>
      <c r="I15" s="361" t="s">
        <v>376</v>
      </c>
      <c r="J15" s="482"/>
      <c r="K15" s="482"/>
      <c r="L15" s="482"/>
      <c r="M15" s="482"/>
      <c r="N15" s="362"/>
      <c r="O15" s="361" t="s">
        <v>223</v>
      </c>
      <c r="P15" s="482"/>
      <c r="Q15" s="482"/>
      <c r="R15" s="482"/>
      <c r="S15" s="482"/>
      <c r="T15" s="362"/>
      <c r="U15" s="361" t="s">
        <v>377</v>
      </c>
      <c r="V15" s="482"/>
      <c r="W15" s="482"/>
      <c r="X15" s="482"/>
      <c r="Y15" s="482"/>
      <c r="Z15" s="362"/>
    </row>
    <row r="16" spans="1:26" x14ac:dyDescent="0.2">
      <c r="B16" s="120" t="s">
        <v>809</v>
      </c>
      <c r="C16" s="617">
        <v>11.25</v>
      </c>
      <c r="D16" s="597">
        <v>24.52</v>
      </c>
      <c r="E16" s="597">
        <v>10.38</v>
      </c>
      <c r="F16" s="597">
        <v>10.11</v>
      </c>
      <c r="G16" s="597">
        <v>12.53</v>
      </c>
      <c r="H16" s="598">
        <v>25.43</v>
      </c>
      <c r="I16" s="191">
        <v>8.25</v>
      </c>
      <c r="J16" s="550">
        <v>8.01</v>
      </c>
      <c r="K16" s="550">
        <v>6.11</v>
      </c>
      <c r="L16" s="550">
        <v>1.1100000000000001</v>
      </c>
      <c r="M16" s="550">
        <v>5.61</v>
      </c>
      <c r="N16" s="192">
        <v>6.5</v>
      </c>
      <c r="O16" s="617">
        <v>35.58</v>
      </c>
      <c r="P16" s="597">
        <v>20.69</v>
      </c>
      <c r="Q16" s="597">
        <v>26.09</v>
      </c>
      <c r="R16" s="597">
        <v>21.8</v>
      </c>
      <c r="S16" s="597">
        <v>18.47</v>
      </c>
      <c r="T16" s="598">
        <v>23.16</v>
      </c>
      <c r="U16" s="617">
        <v>17.329999999999998</v>
      </c>
      <c r="V16" s="597">
        <v>19.98</v>
      </c>
      <c r="W16" s="597">
        <v>36.92</v>
      </c>
      <c r="X16" s="597">
        <v>40.5</v>
      </c>
      <c r="Y16" s="597">
        <v>29.07</v>
      </c>
      <c r="Z16" s="598">
        <v>31.68</v>
      </c>
    </row>
    <row r="17" spans="2:26" x14ac:dyDescent="0.2">
      <c r="B17" s="121" t="s">
        <v>814</v>
      </c>
      <c r="C17" s="191">
        <v>16.059999999999999</v>
      </c>
      <c r="D17" s="550">
        <v>8.0299999999999994</v>
      </c>
      <c r="E17" s="550">
        <v>-0.65</v>
      </c>
      <c r="F17" s="550">
        <v>9.07</v>
      </c>
      <c r="G17" s="550">
        <v>9.2200000000000006</v>
      </c>
      <c r="H17" s="192">
        <v>10.11</v>
      </c>
      <c r="I17" s="191">
        <v>1.65</v>
      </c>
      <c r="J17" s="550">
        <v>1.8</v>
      </c>
      <c r="K17" s="550">
        <v>2.9</v>
      </c>
      <c r="L17" s="550">
        <v>3.89</v>
      </c>
      <c r="M17" s="550">
        <v>6.51</v>
      </c>
      <c r="N17" s="192">
        <v>0.93</v>
      </c>
      <c r="O17" s="191">
        <v>8.14</v>
      </c>
      <c r="P17" s="550">
        <v>9.83</v>
      </c>
      <c r="Q17" s="550">
        <v>4.47</v>
      </c>
      <c r="R17" s="550">
        <v>13</v>
      </c>
      <c r="S17" s="550">
        <v>4.3600000000000003</v>
      </c>
      <c r="T17" s="192">
        <v>18.8</v>
      </c>
      <c r="U17" s="191">
        <v>10.29</v>
      </c>
      <c r="V17" s="550">
        <v>20.32</v>
      </c>
      <c r="W17" s="550">
        <v>18.16</v>
      </c>
      <c r="X17" s="550">
        <v>23</v>
      </c>
      <c r="Y17" s="550">
        <v>8.35</v>
      </c>
      <c r="Z17" s="192">
        <v>11.27</v>
      </c>
    </row>
    <row r="18" spans="2:26" x14ac:dyDescent="0.2">
      <c r="B18" s="121" t="s">
        <v>811</v>
      </c>
      <c r="C18" s="191">
        <v>52.72</v>
      </c>
      <c r="D18" s="550">
        <v>27.74</v>
      </c>
      <c r="E18" s="550">
        <v>89.19</v>
      </c>
      <c r="F18" s="550">
        <v>17.829999999999998</v>
      </c>
      <c r="G18" s="550">
        <v>16.5</v>
      </c>
      <c r="H18" s="192">
        <v>23.6</v>
      </c>
      <c r="I18" s="191">
        <v>14.93</v>
      </c>
      <c r="J18" s="550">
        <v>8.64</v>
      </c>
      <c r="K18" s="550">
        <v>13.03</v>
      </c>
      <c r="L18" s="550">
        <v>29.35</v>
      </c>
      <c r="M18" s="550">
        <v>19.04</v>
      </c>
      <c r="N18" s="192">
        <v>22.52</v>
      </c>
      <c r="O18" s="191">
        <v>-1.51</v>
      </c>
      <c r="P18" s="550">
        <v>-1.37</v>
      </c>
      <c r="Q18" s="550">
        <v>0.65</v>
      </c>
      <c r="R18" s="550">
        <v>2.89</v>
      </c>
      <c r="S18" s="550">
        <v>0.66</v>
      </c>
      <c r="T18" s="192">
        <v>2.2999999999999998</v>
      </c>
      <c r="U18" s="191">
        <v>-1.23</v>
      </c>
      <c r="V18" s="550">
        <v>-1.47</v>
      </c>
      <c r="W18" s="550">
        <v>1.49</v>
      </c>
      <c r="X18" s="550">
        <v>0.94</v>
      </c>
      <c r="Y18" s="550">
        <v>1.81</v>
      </c>
      <c r="Z18" s="192">
        <v>4.9400000000000004</v>
      </c>
    </row>
    <row r="19" spans="2:26" ht="17" thickBot="1" x14ac:dyDescent="0.25">
      <c r="B19" s="122" t="s">
        <v>812</v>
      </c>
      <c r="C19" s="193">
        <v>68.77</v>
      </c>
      <c r="D19" s="194">
        <v>35.78</v>
      </c>
      <c r="E19" s="194">
        <v>88.54</v>
      </c>
      <c r="F19" s="194">
        <v>26.9</v>
      </c>
      <c r="G19" s="194">
        <v>25.72</v>
      </c>
      <c r="H19" s="195">
        <v>33.72</v>
      </c>
      <c r="I19" s="193">
        <v>17.829999999999998</v>
      </c>
      <c r="J19" s="194">
        <v>12.53</v>
      </c>
      <c r="K19" s="194">
        <v>19.54</v>
      </c>
      <c r="L19" s="194">
        <v>30.29</v>
      </c>
      <c r="M19" s="194">
        <v>20.7</v>
      </c>
      <c r="N19" s="195">
        <v>22.82</v>
      </c>
      <c r="O19" s="193">
        <v>15.89</v>
      </c>
      <c r="P19" s="194">
        <v>11.4</v>
      </c>
      <c r="Q19" s="194">
        <v>21.09</v>
      </c>
      <c r="R19" s="194">
        <v>10.6</v>
      </c>
      <c r="S19" s="194">
        <v>10.42</v>
      </c>
      <c r="T19" s="195">
        <v>13.65</v>
      </c>
      <c r="U19" s="193">
        <v>11.78</v>
      </c>
      <c r="V19" s="194">
        <v>21.26</v>
      </c>
      <c r="W19" s="194">
        <v>19.97</v>
      </c>
      <c r="X19" s="194">
        <v>27.94</v>
      </c>
      <c r="Y19" s="194">
        <v>10.37</v>
      </c>
      <c r="Z19" s="195">
        <v>12.43</v>
      </c>
    </row>
    <row r="20" spans="2:26" ht="17" thickBot="1" x14ac:dyDescent="0.25"/>
    <row r="21" spans="2:26" ht="17" thickBot="1" x14ac:dyDescent="0.25">
      <c r="B21" s="616" t="s">
        <v>813</v>
      </c>
      <c r="C21" s="483" t="s">
        <v>315</v>
      </c>
      <c r="D21" s="484"/>
      <c r="E21" s="484"/>
      <c r="F21" s="484"/>
      <c r="G21" s="484"/>
      <c r="H21" s="485"/>
      <c r="I21" s="361" t="s">
        <v>376</v>
      </c>
      <c r="J21" s="482"/>
      <c r="K21" s="482"/>
      <c r="L21" s="482"/>
      <c r="M21" s="482"/>
      <c r="N21" s="362"/>
      <c r="O21" s="361" t="s">
        <v>223</v>
      </c>
      <c r="P21" s="482"/>
      <c r="Q21" s="482"/>
      <c r="R21" s="482"/>
      <c r="S21" s="482"/>
      <c r="T21" s="362"/>
      <c r="U21" s="361" t="s">
        <v>377</v>
      </c>
      <c r="V21" s="482"/>
      <c r="W21" s="482"/>
      <c r="X21" s="482"/>
      <c r="Y21" s="482"/>
      <c r="Z21" s="362"/>
    </row>
    <row r="22" spans="2:26" x14ac:dyDescent="0.2">
      <c r="B22" s="120" t="s">
        <v>809</v>
      </c>
      <c r="C22" s="83">
        <v>11.25</v>
      </c>
      <c r="D22" s="378">
        <v>24.52</v>
      </c>
      <c r="E22" s="378">
        <v>10.38</v>
      </c>
      <c r="F22" s="378">
        <v>10.11</v>
      </c>
      <c r="G22" s="378">
        <v>12.53</v>
      </c>
      <c r="H22" s="86">
        <v>25.43</v>
      </c>
      <c r="I22" s="83">
        <v>8.25</v>
      </c>
      <c r="J22" s="378">
        <v>8.01</v>
      </c>
      <c r="K22" s="378">
        <v>6.11</v>
      </c>
      <c r="L22" s="378">
        <v>1.1100000000000001</v>
      </c>
      <c r="M22" s="378">
        <v>5.61</v>
      </c>
      <c r="N22" s="86">
        <v>6.5</v>
      </c>
      <c r="O22" s="83">
        <v>-1.25</v>
      </c>
      <c r="P22" s="378">
        <v>-1.44</v>
      </c>
      <c r="Q22" s="378">
        <v>0.96</v>
      </c>
      <c r="R22" s="378">
        <v>3.11</v>
      </c>
      <c r="S22" s="378">
        <v>0.92</v>
      </c>
      <c r="T22" s="86">
        <v>1.34</v>
      </c>
      <c r="U22" s="83">
        <v>-0.4</v>
      </c>
      <c r="V22" s="378">
        <v>-1.95</v>
      </c>
      <c r="W22" s="378">
        <v>-3.39</v>
      </c>
      <c r="X22" s="378">
        <v>-4.34</v>
      </c>
      <c r="Y22" s="378">
        <v>-0.61</v>
      </c>
      <c r="Z22" s="86">
        <v>-0.7</v>
      </c>
    </row>
    <row r="23" spans="2:26" x14ac:dyDescent="0.2">
      <c r="B23" s="121" t="s">
        <v>814</v>
      </c>
      <c r="C23" s="83">
        <v>16.059999999999999</v>
      </c>
      <c r="D23" s="378">
        <v>8.0299999999999994</v>
      </c>
      <c r="E23" s="378">
        <v>-0.65</v>
      </c>
      <c r="F23" s="378">
        <v>9.07</v>
      </c>
      <c r="G23" s="378">
        <v>9.2200000000000006</v>
      </c>
      <c r="H23" s="86">
        <v>10.11</v>
      </c>
      <c r="I23" s="83">
        <v>1.65</v>
      </c>
      <c r="J23" s="378">
        <v>1.8</v>
      </c>
      <c r="K23" s="378">
        <v>2.9</v>
      </c>
      <c r="L23" s="378">
        <v>3.89</v>
      </c>
      <c r="M23" s="378">
        <v>6.51</v>
      </c>
      <c r="N23" s="86">
        <v>0.93</v>
      </c>
      <c r="O23" s="83">
        <v>-0.12</v>
      </c>
      <c r="P23" s="378">
        <v>0.67</v>
      </c>
      <c r="Q23" s="378">
        <v>1.17</v>
      </c>
      <c r="R23" s="378">
        <v>-0.09</v>
      </c>
      <c r="S23" s="378">
        <v>1.39</v>
      </c>
      <c r="T23" s="86">
        <v>0.65</v>
      </c>
      <c r="U23" s="83">
        <v>0.6</v>
      </c>
      <c r="V23" s="378">
        <v>0.13</v>
      </c>
      <c r="W23" s="378">
        <v>0.69</v>
      </c>
      <c r="X23" s="378">
        <v>0.65</v>
      </c>
      <c r="Y23" s="378">
        <v>1.32</v>
      </c>
      <c r="Z23" s="86">
        <v>0.34</v>
      </c>
    </row>
    <row r="24" spans="2:26" x14ac:dyDescent="0.2">
      <c r="B24" s="121" t="s">
        <v>811</v>
      </c>
      <c r="C24" s="83">
        <v>52.72</v>
      </c>
      <c r="D24" s="378">
        <v>27.74</v>
      </c>
      <c r="E24" s="378">
        <v>89.19</v>
      </c>
      <c r="F24" s="378">
        <v>17.829999999999998</v>
      </c>
      <c r="G24" s="378">
        <v>16.5</v>
      </c>
      <c r="H24" s="86">
        <v>23.6</v>
      </c>
      <c r="I24" s="83">
        <v>14.93</v>
      </c>
      <c r="J24" s="378">
        <v>8.64</v>
      </c>
      <c r="K24" s="378">
        <v>13.03</v>
      </c>
      <c r="L24" s="378">
        <v>29.35</v>
      </c>
      <c r="M24" s="378">
        <v>19.04</v>
      </c>
      <c r="N24" s="86">
        <v>22.52</v>
      </c>
      <c r="O24" s="83">
        <v>8.15</v>
      </c>
      <c r="P24" s="378">
        <v>5.26</v>
      </c>
      <c r="Q24" s="378">
        <v>6.13</v>
      </c>
      <c r="R24" s="378">
        <v>5.4</v>
      </c>
      <c r="S24" s="378">
        <v>3.41</v>
      </c>
      <c r="T24" s="86">
        <v>7.28</v>
      </c>
      <c r="U24" s="83">
        <v>7.07</v>
      </c>
      <c r="V24" s="378">
        <v>10.01</v>
      </c>
      <c r="W24" s="378">
        <v>8.1999999999999993</v>
      </c>
      <c r="X24" s="378">
        <v>9.9499999999999993</v>
      </c>
      <c r="Y24" s="378">
        <v>9.18</v>
      </c>
      <c r="Z24" s="86">
        <v>11.24</v>
      </c>
    </row>
    <row r="25" spans="2:26" ht="17" thickBot="1" x14ac:dyDescent="0.25">
      <c r="B25" s="122" t="s">
        <v>812</v>
      </c>
      <c r="C25" s="89">
        <v>68.77</v>
      </c>
      <c r="D25" s="90">
        <v>35.78</v>
      </c>
      <c r="E25" s="90">
        <v>88.54</v>
      </c>
      <c r="F25" s="90">
        <v>26.9</v>
      </c>
      <c r="G25" s="90">
        <v>25.72</v>
      </c>
      <c r="H25" s="93">
        <v>33.72</v>
      </c>
      <c r="I25" s="89">
        <v>17.829999999999998</v>
      </c>
      <c r="J25" s="90">
        <v>12.53</v>
      </c>
      <c r="K25" s="90">
        <v>19.54</v>
      </c>
      <c r="L25" s="90">
        <v>30.29</v>
      </c>
      <c r="M25" s="90">
        <v>20.7</v>
      </c>
      <c r="N25" s="93">
        <v>22.82</v>
      </c>
      <c r="O25" s="89">
        <v>1.1000000000000001</v>
      </c>
      <c r="P25" s="90">
        <v>5.93</v>
      </c>
      <c r="Q25" s="90">
        <v>10.48</v>
      </c>
      <c r="R25" s="90">
        <v>5.31</v>
      </c>
      <c r="S25" s="90">
        <v>4.8</v>
      </c>
      <c r="T25" s="93">
        <v>13.53</v>
      </c>
      <c r="U25" s="89">
        <v>9.73</v>
      </c>
      <c r="V25" s="90">
        <v>7.76</v>
      </c>
      <c r="W25" s="90">
        <v>10.66</v>
      </c>
      <c r="X25" s="90">
        <v>9.52</v>
      </c>
      <c r="Y25" s="90">
        <v>10.29</v>
      </c>
      <c r="Z25" s="93">
        <v>10.199999999999999</v>
      </c>
    </row>
  </sheetData>
  <mergeCells count="16">
    <mergeCell ref="C15:H15"/>
    <mergeCell ref="I15:N15"/>
    <mergeCell ref="O15:T15"/>
    <mergeCell ref="U15:Z15"/>
    <mergeCell ref="C21:H21"/>
    <mergeCell ref="I21:N21"/>
    <mergeCell ref="O21:T21"/>
    <mergeCell ref="U21:Z21"/>
    <mergeCell ref="C3:G3"/>
    <mergeCell ref="H3:L3"/>
    <mergeCell ref="M3:Q3"/>
    <mergeCell ref="R3:V3"/>
    <mergeCell ref="C9:G9"/>
    <mergeCell ref="H9:L9"/>
    <mergeCell ref="M9:Q9"/>
    <mergeCell ref="R9:V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42425-5E54-B749-9BD2-602322305B9B}">
  <dimension ref="A2:N117"/>
  <sheetViews>
    <sheetView topLeftCell="A39" workbookViewId="0">
      <selection activeCell="O91" sqref="O91"/>
    </sheetView>
  </sheetViews>
  <sheetFormatPr baseColWidth="10" defaultRowHeight="14" x14ac:dyDescent="0.15"/>
  <cols>
    <col min="1" max="11" width="10.83203125" style="1"/>
    <col min="12" max="12" width="7.1640625" style="1" customWidth="1"/>
    <col min="13" max="13" width="13.1640625" style="1" customWidth="1"/>
    <col min="14" max="16384" width="10.83203125" style="1"/>
  </cols>
  <sheetData>
    <row r="2" spans="1:14" x14ac:dyDescent="0.15">
      <c r="A2" s="1" t="s">
        <v>174</v>
      </c>
    </row>
    <row r="4" spans="1:14" x14ac:dyDescent="0.15">
      <c r="A4" s="1" t="s">
        <v>175</v>
      </c>
    </row>
    <row r="5" spans="1:14" x14ac:dyDescent="0.15">
      <c r="A5" s="1" t="s">
        <v>176</v>
      </c>
    </row>
    <row r="6" spans="1:14" x14ac:dyDescent="0.15">
      <c r="A6" s="1" t="s">
        <v>177</v>
      </c>
    </row>
    <row r="7" spans="1:14" x14ac:dyDescent="0.15">
      <c r="A7" s="1" t="s">
        <v>178</v>
      </c>
    </row>
    <row r="8" spans="1:14" x14ac:dyDescent="0.15">
      <c r="A8" s="1" t="s">
        <v>179</v>
      </c>
    </row>
    <row r="9" spans="1:14" x14ac:dyDescent="0.15">
      <c r="A9" s="1" t="s">
        <v>180</v>
      </c>
    </row>
    <row r="10" spans="1:14" x14ac:dyDescent="0.15">
      <c r="A10" s="1" t="s">
        <v>181</v>
      </c>
      <c r="D10" s="1" t="s">
        <v>182</v>
      </c>
    </row>
    <row r="14" spans="1:14" x14ac:dyDescent="0.15">
      <c r="B14" s="1" t="s">
        <v>183</v>
      </c>
    </row>
    <row r="15" spans="1:14" x14ac:dyDescent="0.15">
      <c r="B15" s="54">
        <v>1</v>
      </c>
      <c r="C15" s="54">
        <v>2</v>
      </c>
      <c r="D15" s="54">
        <v>3</v>
      </c>
      <c r="E15" s="54">
        <v>4</v>
      </c>
      <c r="F15" s="54">
        <v>5</v>
      </c>
      <c r="G15" s="54">
        <v>6</v>
      </c>
      <c r="H15" s="54">
        <v>7</v>
      </c>
      <c r="I15" s="54">
        <v>8</v>
      </c>
      <c r="J15" s="54">
        <v>9</v>
      </c>
      <c r="K15" s="54">
        <v>10</v>
      </c>
      <c r="L15" s="54">
        <v>11</v>
      </c>
      <c r="M15" s="54">
        <v>12</v>
      </c>
      <c r="N15" s="54"/>
    </row>
    <row r="16" spans="1:14" x14ac:dyDescent="0.15">
      <c r="A16" s="54" t="s">
        <v>184</v>
      </c>
      <c r="B16" s="61" t="s">
        <v>185</v>
      </c>
      <c r="C16" s="62" t="s">
        <v>185</v>
      </c>
      <c r="D16" s="62" t="s">
        <v>185</v>
      </c>
      <c r="E16" s="62" t="s">
        <v>185</v>
      </c>
      <c r="F16" s="62" t="s">
        <v>185</v>
      </c>
      <c r="G16" s="62" t="s">
        <v>185</v>
      </c>
      <c r="H16" s="62" t="s">
        <v>185</v>
      </c>
      <c r="I16" s="62" t="s">
        <v>185</v>
      </c>
      <c r="J16" s="62"/>
      <c r="K16" s="62"/>
      <c r="L16" s="62"/>
      <c r="M16" s="63"/>
      <c r="N16" s="65"/>
    </row>
    <row r="17" spans="1:14" x14ac:dyDescent="0.15">
      <c r="A17" s="54" t="s">
        <v>186</v>
      </c>
      <c r="B17" s="64" t="s">
        <v>185</v>
      </c>
      <c r="C17" s="65" t="s">
        <v>185</v>
      </c>
      <c r="D17" s="65" t="s">
        <v>185</v>
      </c>
      <c r="E17" s="65" t="s">
        <v>185</v>
      </c>
      <c r="F17" s="65" t="s">
        <v>185</v>
      </c>
      <c r="G17" s="65" t="s">
        <v>185</v>
      </c>
      <c r="H17" s="65" t="s">
        <v>185</v>
      </c>
      <c r="I17" s="65" t="s">
        <v>185</v>
      </c>
      <c r="J17" s="65"/>
      <c r="K17" s="65"/>
      <c r="L17" s="65"/>
      <c r="M17" s="66"/>
      <c r="N17" s="65"/>
    </row>
    <row r="18" spans="1:14" x14ac:dyDescent="0.15">
      <c r="A18" s="54" t="s">
        <v>187</v>
      </c>
      <c r="B18" s="64" t="s">
        <v>185</v>
      </c>
      <c r="C18" s="65" t="s">
        <v>185</v>
      </c>
      <c r="D18" s="65" t="s">
        <v>185</v>
      </c>
      <c r="E18" s="65" t="s">
        <v>185</v>
      </c>
      <c r="F18" s="65" t="s">
        <v>185</v>
      </c>
      <c r="G18" s="65" t="s">
        <v>185</v>
      </c>
      <c r="H18" s="65" t="s">
        <v>185</v>
      </c>
      <c r="I18" s="65" t="s">
        <v>185</v>
      </c>
      <c r="J18" s="65"/>
      <c r="K18" s="65"/>
      <c r="L18" s="65"/>
      <c r="M18" s="66"/>
      <c r="N18" s="65"/>
    </row>
    <row r="19" spans="1:14" x14ac:dyDescent="0.15">
      <c r="A19" s="54" t="s">
        <v>188</v>
      </c>
      <c r="B19" s="64" t="s">
        <v>185</v>
      </c>
      <c r="C19" s="65" t="s">
        <v>185</v>
      </c>
      <c r="D19" s="65" t="s">
        <v>185</v>
      </c>
      <c r="E19" s="65" t="s">
        <v>185</v>
      </c>
      <c r="F19" s="65" t="s">
        <v>185</v>
      </c>
      <c r="G19" s="65" t="s">
        <v>185</v>
      </c>
      <c r="H19" s="65" t="s">
        <v>185</v>
      </c>
      <c r="I19" s="65" t="s">
        <v>185</v>
      </c>
      <c r="J19" s="65"/>
      <c r="K19" s="65"/>
      <c r="L19" s="65"/>
      <c r="M19" s="66"/>
      <c r="N19" s="65"/>
    </row>
    <row r="20" spans="1:14" x14ac:dyDescent="0.15">
      <c r="A20" s="54" t="s">
        <v>189</v>
      </c>
      <c r="B20" s="64" t="s">
        <v>185</v>
      </c>
      <c r="C20" s="65" t="s">
        <v>185</v>
      </c>
      <c r="D20" s="65" t="s">
        <v>185</v>
      </c>
      <c r="E20" s="65" t="s">
        <v>185</v>
      </c>
      <c r="F20" s="65" t="s">
        <v>185</v>
      </c>
      <c r="G20" s="65" t="s">
        <v>185</v>
      </c>
      <c r="H20" s="65" t="s">
        <v>185</v>
      </c>
      <c r="I20" s="65" t="s">
        <v>185</v>
      </c>
      <c r="J20" s="65"/>
      <c r="K20" s="65"/>
      <c r="L20" s="65"/>
      <c r="M20" s="66"/>
      <c r="N20" s="65"/>
    </row>
    <row r="21" spans="1:14" x14ac:dyDescent="0.15">
      <c r="A21" s="54" t="s">
        <v>190</v>
      </c>
      <c r="B21" s="64" t="s">
        <v>185</v>
      </c>
      <c r="C21" s="65" t="s">
        <v>185</v>
      </c>
      <c r="D21" s="65" t="s">
        <v>185</v>
      </c>
      <c r="E21" s="65" t="s">
        <v>185</v>
      </c>
      <c r="F21" s="65" t="s">
        <v>185</v>
      </c>
      <c r="G21" s="65" t="s">
        <v>185</v>
      </c>
      <c r="H21" s="65" t="s">
        <v>185</v>
      </c>
      <c r="I21" s="65" t="s">
        <v>185</v>
      </c>
      <c r="J21" s="65"/>
      <c r="K21" s="65"/>
      <c r="L21" s="65"/>
      <c r="M21" s="66"/>
      <c r="N21" s="65"/>
    </row>
    <row r="22" spans="1:14" x14ac:dyDescent="0.15">
      <c r="A22" s="54" t="s">
        <v>191</v>
      </c>
      <c r="B22" s="64" t="s">
        <v>185</v>
      </c>
      <c r="C22" s="65" t="s">
        <v>185</v>
      </c>
      <c r="D22" s="65" t="s">
        <v>185</v>
      </c>
      <c r="E22" s="65" t="s">
        <v>185</v>
      </c>
      <c r="F22" s="65" t="s">
        <v>185</v>
      </c>
      <c r="G22" s="65" t="s">
        <v>185</v>
      </c>
      <c r="H22" s="65" t="s">
        <v>185</v>
      </c>
      <c r="I22" s="65" t="s">
        <v>185</v>
      </c>
      <c r="J22" s="65"/>
      <c r="K22" s="65"/>
      <c r="L22" s="65"/>
      <c r="M22" s="66"/>
      <c r="N22" s="65"/>
    </row>
    <row r="23" spans="1:14" x14ac:dyDescent="0.15">
      <c r="A23" s="54" t="s">
        <v>192</v>
      </c>
      <c r="B23" s="67" t="s">
        <v>185</v>
      </c>
      <c r="C23" s="68" t="s">
        <v>185</v>
      </c>
      <c r="D23" s="68" t="s">
        <v>185</v>
      </c>
      <c r="E23" s="68" t="s">
        <v>185</v>
      </c>
      <c r="F23" s="68" t="s">
        <v>185</v>
      </c>
      <c r="G23" s="68" t="s">
        <v>185</v>
      </c>
      <c r="H23" s="68" t="s">
        <v>185</v>
      </c>
      <c r="I23" s="68" t="s">
        <v>185</v>
      </c>
      <c r="J23" s="68"/>
      <c r="K23" s="68"/>
      <c r="L23" s="68"/>
      <c r="M23" s="69"/>
      <c r="N23" s="65"/>
    </row>
    <row r="25" spans="1:14" x14ac:dyDescent="0.15">
      <c r="B25" s="1" t="s">
        <v>193</v>
      </c>
    </row>
    <row r="26" spans="1:14" ht="15" thickBot="1" x14ac:dyDescent="0.2">
      <c r="B26" s="54">
        <v>1</v>
      </c>
      <c r="C26" s="54">
        <v>2</v>
      </c>
      <c r="D26" s="54">
        <v>3</v>
      </c>
      <c r="E26" s="54">
        <v>4</v>
      </c>
      <c r="F26" s="54">
        <v>5</v>
      </c>
      <c r="G26" s="54">
        <v>6</v>
      </c>
      <c r="H26" s="54">
        <v>7</v>
      </c>
      <c r="I26" s="54">
        <v>8</v>
      </c>
      <c r="J26" s="54">
        <v>9</v>
      </c>
      <c r="K26" s="54">
        <v>10</v>
      </c>
      <c r="L26" s="54">
        <v>11</v>
      </c>
      <c r="M26" s="54">
        <v>12</v>
      </c>
      <c r="N26" s="54"/>
    </row>
    <row r="27" spans="1:14" x14ac:dyDescent="0.15">
      <c r="A27" s="54" t="s">
        <v>184</v>
      </c>
      <c r="B27" s="70">
        <v>3.9E-2</v>
      </c>
      <c r="C27" s="71">
        <v>7.0999999999999994E-2</v>
      </c>
      <c r="D27" s="71">
        <v>0.27</v>
      </c>
      <c r="E27" s="71">
        <v>3.5000000000000003E-2</v>
      </c>
      <c r="F27" s="71">
        <v>2.5999999999999999E-2</v>
      </c>
      <c r="G27" s="71">
        <v>3.2000000000000001E-2</v>
      </c>
      <c r="H27" s="71">
        <v>3.3000000000000002E-2</v>
      </c>
      <c r="I27" s="71">
        <v>0.26600000000000001</v>
      </c>
      <c r="J27" s="71"/>
      <c r="K27" s="71"/>
      <c r="L27" s="71"/>
      <c r="M27" s="72"/>
      <c r="N27" s="65"/>
    </row>
    <row r="28" spans="1:14" x14ac:dyDescent="0.15">
      <c r="A28" s="54" t="s">
        <v>186</v>
      </c>
      <c r="B28" s="73">
        <v>2.9000000000000001E-2</v>
      </c>
      <c r="C28" s="65">
        <v>0.03</v>
      </c>
      <c r="D28" s="65">
        <v>2.8000000000000001E-2</v>
      </c>
      <c r="E28" s="65">
        <v>0.41599999999999998</v>
      </c>
      <c r="F28" s="65">
        <v>3.2000000000000001E-2</v>
      </c>
      <c r="G28" s="65">
        <v>0.36</v>
      </c>
      <c r="H28" s="65">
        <v>4.1000000000000002E-2</v>
      </c>
      <c r="I28" s="65">
        <v>4.7E-2</v>
      </c>
      <c r="J28" s="65"/>
      <c r="K28" s="65"/>
      <c r="L28" s="65"/>
      <c r="M28" s="74"/>
      <c r="N28" s="65"/>
    </row>
    <row r="29" spans="1:14" x14ac:dyDescent="0.15">
      <c r="A29" s="54" t="s">
        <v>187</v>
      </c>
      <c r="B29" s="73">
        <v>0.03</v>
      </c>
      <c r="C29" s="65">
        <v>4.2999999999999997E-2</v>
      </c>
      <c r="D29" s="65">
        <v>3.1E-2</v>
      </c>
      <c r="E29" s="65">
        <v>2.5000000000000001E-2</v>
      </c>
      <c r="F29" s="65">
        <v>3.2000000000000001E-2</v>
      </c>
      <c r="G29" s="65">
        <v>0.29599999999999999</v>
      </c>
      <c r="H29" s="65">
        <v>0.39300000000000002</v>
      </c>
      <c r="I29" s="65">
        <v>0.35699999999999998</v>
      </c>
      <c r="J29" s="65"/>
      <c r="K29" s="65"/>
      <c r="L29" s="65"/>
      <c r="M29" s="74"/>
      <c r="N29" s="65"/>
    </row>
    <row r="30" spans="1:14" x14ac:dyDescent="0.15">
      <c r="A30" s="54" t="s">
        <v>188</v>
      </c>
      <c r="B30" s="73">
        <v>3.5999999999999997E-2</v>
      </c>
      <c r="C30" s="65">
        <v>3.2000000000000001E-2</v>
      </c>
      <c r="D30" s="65">
        <v>3.5999999999999997E-2</v>
      </c>
      <c r="E30" s="65">
        <v>3.2000000000000001E-2</v>
      </c>
      <c r="F30" s="65">
        <v>0.03</v>
      </c>
      <c r="G30" s="65">
        <v>0.26400000000000001</v>
      </c>
      <c r="H30" s="65">
        <v>0.35799999999999998</v>
      </c>
      <c r="I30" s="65">
        <v>0.374</v>
      </c>
      <c r="J30" s="65"/>
      <c r="K30" s="65"/>
      <c r="L30" s="65"/>
      <c r="M30" s="74"/>
      <c r="N30" s="65"/>
    </row>
    <row r="31" spans="1:14" x14ac:dyDescent="0.15">
      <c r="A31" s="54" t="s">
        <v>189</v>
      </c>
      <c r="B31" s="73">
        <v>2.9000000000000001E-2</v>
      </c>
      <c r="C31" s="65">
        <v>3.1E-2</v>
      </c>
      <c r="D31" s="65">
        <v>3.5000000000000003E-2</v>
      </c>
      <c r="E31" s="65">
        <v>3.4000000000000002E-2</v>
      </c>
      <c r="F31" s="65">
        <v>3.4000000000000002E-2</v>
      </c>
      <c r="G31" s="65">
        <v>0.03</v>
      </c>
      <c r="H31" s="65">
        <v>0.32400000000000001</v>
      </c>
      <c r="I31" s="65">
        <v>4.1000000000000002E-2</v>
      </c>
      <c r="J31" s="65"/>
      <c r="K31" s="65"/>
      <c r="L31" s="65"/>
      <c r="M31" s="74"/>
      <c r="N31" s="65"/>
    </row>
    <row r="32" spans="1:14" x14ac:dyDescent="0.15">
      <c r="A32" s="54" t="s">
        <v>190</v>
      </c>
      <c r="B32" s="73">
        <v>2.5999999999999999E-2</v>
      </c>
      <c r="C32" s="65">
        <v>2.5999999999999999E-2</v>
      </c>
      <c r="D32" s="65">
        <v>2.9000000000000001E-2</v>
      </c>
      <c r="E32" s="65">
        <v>4.2000000000000003E-2</v>
      </c>
      <c r="F32" s="65">
        <v>4.3999999999999997E-2</v>
      </c>
      <c r="G32" s="65">
        <v>4.2000000000000003E-2</v>
      </c>
      <c r="H32" s="65">
        <v>0.316</v>
      </c>
      <c r="I32" s="65">
        <v>5.3999999999999999E-2</v>
      </c>
      <c r="J32" s="65"/>
      <c r="K32" s="65"/>
      <c r="L32" s="65"/>
      <c r="M32" s="74"/>
      <c r="N32" s="65"/>
    </row>
    <row r="33" spans="1:14" x14ac:dyDescent="0.15">
      <c r="A33" s="54" t="s">
        <v>191</v>
      </c>
      <c r="B33" s="73">
        <v>2.8000000000000001E-2</v>
      </c>
      <c r="C33" s="65">
        <v>3.1E-2</v>
      </c>
      <c r="D33" s="65">
        <v>3.3000000000000002E-2</v>
      </c>
      <c r="E33" s="65">
        <v>3.3000000000000002E-2</v>
      </c>
      <c r="F33" s="65">
        <v>4.1000000000000002E-2</v>
      </c>
      <c r="G33" s="65">
        <v>0.05</v>
      </c>
      <c r="H33" s="65">
        <v>4.1000000000000002E-2</v>
      </c>
      <c r="I33" s="65">
        <v>3.4000000000000002E-2</v>
      </c>
      <c r="J33" s="65"/>
      <c r="K33" s="65"/>
      <c r="L33" s="65"/>
      <c r="M33" s="74"/>
      <c r="N33" s="65"/>
    </row>
    <row r="34" spans="1:14" ht="15" thickBot="1" x14ac:dyDescent="0.2">
      <c r="A34" s="54" t="s">
        <v>192</v>
      </c>
      <c r="B34" s="75">
        <v>3.7999999999999999E-2</v>
      </c>
      <c r="C34" s="76">
        <v>3.2000000000000001E-2</v>
      </c>
      <c r="D34" s="76">
        <v>4.4999999999999998E-2</v>
      </c>
      <c r="E34" s="76">
        <v>3.7999999999999999E-2</v>
      </c>
      <c r="F34" s="76">
        <v>3.9E-2</v>
      </c>
      <c r="G34" s="76">
        <v>0.05</v>
      </c>
      <c r="H34" s="76">
        <v>3.5999999999999997E-2</v>
      </c>
      <c r="I34" s="76">
        <v>3.3000000000000002E-2</v>
      </c>
      <c r="J34" s="76"/>
      <c r="K34" s="76"/>
      <c r="L34" s="76"/>
      <c r="M34" s="77"/>
      <c r="N34" s="65"/>
    </row>
    <row r="36" spans="1:14" x14ac:dyDescent="0.15">
      <c r="B36" s="1" t="s">
        <v>194</v>
      </c>
    </row>
    <row r="37" spans="1:14" ht="15" thickBot="1" x14ac:dyDescent="0.2">
      <c r="B37" s="54">
        <v>1</v>
      </c>
      <c r="C37" s="54">
        <v>2</v>
      </c>
      <c r="D37" s="54">
        <v>3</v>
      </c>
      <c r="E37" s="54">
        <v>4</v>
      </c>
      <c r="F37" s="54">
        <v>5</v>
      </c>
      <c r="G37" s="54">
        <v>6</v>
      </c>
      <c r="H37" s="54">
        <v>7</v>
      </c>
      <c r="I37" s="54">
        <v>8</v>
      </c>
      <c r="J37" s="54">
        <v>9</v>
      </c>
      <c r="K37" s="54">
        <v>10</v>
      </c>
      <c r="L37" s="54">
        <v>11</v>
      </c>
      <c r="M37" s="54">
        <v>12</v>
      </c>
      <c r="N37" s="54"/>
    </row>
    <row r="38" spans="1:14" x14ac:dyDescent="0.15">
      <c r="A38" s="54" t="s">
        <v>184</v>
      </c>
      <c r="B38" s="55">
        <v>3.375</v>
      </c>
      <c r="C38" s="56">
        <v>3.306</v>
      </c>
      <c r="D38" s="71">
        <v>0.74299999999999999</v>
      </c>
      <c r="E38" s="71">
        <v>0.55300000000000005</v>
      </c>
      <c r="F38" s="71">
        <v>0.59299999999999997</v>
      </c>
      <c r="G38" s="71">
        <v>0.59599999999999997</v>
      </c>
      <c r="H38" s="71">
        <v>0.47199999999999998</v>
      </c>
      <c r="I38" s="71">
        <v>0.86399999999999999</v>
      </c>
      <c r="J38" s="71"/>
      <c r="K38" s="71"/>
      <c r="L38" s="71"/>
      <c r="M38" s="72"/>
      <c r="N38" s="65"/>
    </row>
    <row r="39" spans="1:14" x14ac:dyDescent="0.15">
      <c r="A39" s="54" t="s">
        <v>186</v>
      </c>
      <c r="B39" s="57">
        <v>3.2589999999999999</v>
      </c>
      <c r="C39" s="58">
        <v>3.3039999999999998</v>
      </c>
      <c r="D39" s="65">
        <v>0.41099999999999998</v>
      </c>
      <c r="E39" s="65">
        <v>0.89100000000000001</v>
      </c>
      <c r="F39" s="65">
        <v>0.67100000000000004</v>
      </c>
      <c r="G39" s="65">
        <v>1.026</v>
      </c>
      <c r="H39" s="65">
        <v>0.66500000000000004</v>
      </c>
      <c r="I39" s="65">
        <v>0.58799999999999997</v>
      </c>
      <c r="J39" s="65"/>
      <c r="K39" s="65"/>
      <c r="L39" s="65"/>
      <c r="M39" s="74"/>
      <c r="N39" s="65"/>
    </row>
    <row r="40" spans="1:14" x14ac:dyDescent="0.15">
      <c r="A40" s="54" t="s">
        <v>187</v>
      </c>
      <c r="B40" s="57">
        <v>2.8340000000000001</v>
      </c>
      <c r="C40" s="58">
        <v>2.9420000000000002</v>
      </c>
      <c r="D40" s="65">
        <v>0.41299999999999998</v>
      </c>
      <c r="E40" s="65">
        <v>0.378</v>
      </c>
      <c r="F40" s="65">
        <v>0.437</v>
      </c>
      <c r="G40" s="65">
        <v>0.76100000000000001</v>
      </c>
      <c r="H40" s="65">
        <v>0.86599999999999999</v>
      </c>
      <c r="I40" s="65">
        <v>0.83899999999999997</v>
      </c>
      <c r="J40" s="65"/>
      <c r="K40" s="65"/>
      <c r="L40" s="65"/>
      <c r="M40" s="74"/>
      <c r="N40" s="65"/>
    </row>
    <row r="41" spans="1:14" x14ac:dyDescent="0.15">
      <c r="A41" s="54" t="s">
        <v>188</v>
      </c>
      <c r="B41" s="57">
        <v>1.8640000000000001</v>
      </c>
      <c r="C41" s="58">
        <v>1.9279999999999999</v>
      </c>
      <c r="D41" s="65">
        <v>0.45</v>
      </c>
      <c r="E41" s="65">
        <v>0.64</v>
      </c>
      <c r="F41" s="65">
        <v>0.50900000000000001</v>
      </c>
      <c r="G41" s="65">
        <v>1.0109999999999999</v>
      </c>
      <c r="H41" s="65">
        <v>0.753</v>
      </c>
      <c r="I41" s="65">
        <v>0.73399999999999999</v>
      </c>
      <c r="J41" s="65"/>
      <c r="K41" s="65"/>
      <c r="L41" s="65"/>
      <c r="M41" s="74"/>
      <c r="N41" s="65"/>
    </row>
    <row r="42" spans="1:14" x14ac:dyDescent="0.15">
      <c r="A42" s="54" t="s">
        <v>189</v>
      </c>
      <c r="B42" s="57">
        <v>1.411</v>
      </c>
      <c r="C42" s="58">
        <v>1.4770000000000001</v>
      </c>
      <c r="D42" s="65">
        <v>0.90900000000000003</v>
      </c>
      <c r="E42" s="65">
        <v>0.54200000000000004</v>
      </c>
      <c r="F42" s="65">
        <v>0.54500000000000004</v>
      </c>
      <c r="G42" s="65">
        <v>0.63800000000000001</v>
      </c>
      <c r="H42" s="65">
        <v>1.016</v>
      </c>
      <c r="I42" s="65">
        <v>0.58299999999999996</v>
      </c>
      <c r="J42" s="65"/>
      <c r="K42" s="65"/>
      <c r="L42" s="65"/>
      <c r="M42" s="74"/>
      <c r="N42" s="65"/>
    </row>
    <row r="43" spans="1:14" x14ac:dyDescent="0.15">
      <c r="A43" s="54" t="s">
        <v>190</v>
      </c>
      <c r="B43" s="57">
        <v>0.876</v>
      </c>
      <c r="C43" s="58">
        <v>0.81499999999999995</v>
      </c>
      <c r="D43" s="65">
        <v>0.79200000000000004</v>
      </c>
      <c r="E43" s="65">
        <v>0.89600000000000002</v>
      </c>
      <c r="F43" s="65">
        <v>0.748</v>
      </c>
      <c r="G43" s="65">
        <v>0.71099999999999997</v>
      </c>
      <c r="H43" s="65">
        <v>0.82</v>
      </c>
      <c r="I43" s="65">
        <v>0.623</v>
      </c>
      <c r="J43" s="65"/>
      <c r="M43" s="74"/>
      <c r="N43" s="65"/>
    </row>
    <row r="44" spans="1:14" x14ac:dyDescent="0.15">
      <c r="A44" s="54" t="s">
        <v>191</v>
      </c>
      <c r="B44" s="57">
        <v>0.624</v>
      </c>
      <c r="C44" s="58">
        <v>0.64700000000000002</v>
      </c>
      <c r="D44" s="65">
        <v>0.76900000000000002</v>
      </c>
      <c r="E44" s="65">
        <v>0.61499999999999999</v>
      </c>
      <c r="F44" s="65">
        <v>0.90700000000000003</v>
      </c>
      <c r="G44" s="65">
        <v>1.181</v>
      </c>
      <c r="H44" s="65">
        <v>0.60799999999999998</v>
      </c>
      <c r="I44" s="65">
        <v>0.82199999999999995</v>
      </c>
      <c r="J44" s="65"/>
      <c r="K44" s="65"/>
      <c r="L44" s="65"/>
      <c r="M44" s="74"/>
      <c r="N44" s="65"/>
    </row>
    <row r="45" spans="1:14" ht="15" thickBot="1" x14ac:dyDescent="0.2">
      <c r="A45" s="54" t="s">
        <v>192</v>
      </c>
      <c r="B45" s="59">
        <v>0.21099999999999999</v>
      </c>
      <c r="C45" s="60">
        <v>0.26200000000000001</v>
      </c>
      <c r="D45" s="76">
        <v>1.121</v>
      </c>
      <c r="E45" s="76">
        <v>0.85299999999999998</v>
      </c>
      <c r="F45" s="76">
        <v>0.56599999999999995</v>
      </c>
      <c r="G45" s="76">
        <v>1.3089999999999999</v>
      </c>
      <c r="H45" s="76">
        <v>0.41199999999999998</v>
      </c>
      <c r="I45" s="76">
        <v>0.76100000000000001</v>
      </c>
      <c r="J45" s="76"/>
      <c r="K45" s="76">
        <f>AVERAGE(B45:C45)</f>
        <v>0.23649999999999999</v>
      </c>
      <c r="L45" s="76"/>
      <c r="M45" s="77"/>
      <c r="N45" s="65"/>
    </row>
    <row r="49" spans="1:14" x14ac:dyDescent="0.15">
      <c r="B49" s="1" t="s">
        <v>195</v>
      </c>
    </row>
    <row r="50" spans="1:14" ht="15" thickBot="1" x14ac:dyDescent="0.2">
      <c r="B50" s="54">
        <v>1</v>
      </c>
      <c r="C50" s="54">
        <v>2</v>
      </c>
      <c r="D50" s="54">
        <v>3</v>
      </c>
      <c r="E50" s="54">
        <v>4</v>
      </c>
      <c r="F50" s="54">
        <v>5</v>
      </c>
      <c r="G50" s="54">
        <v>6</v>
      </c>
      <c r="H50" s="54">
        <v>7</v>
      </c>
      <c r="I50" s="54">
        <v>8</v>
      </c>
      <c r="J50" s="54">
        <v>9</v>
      </c>
      <c r="K50" s="54">
        <v>10</v>
      </c>
      <c r="L50" s="54">
        <v>11</v>
      </c>
      <c r="M50" s="54">
        <v>12</v>
      </c>
      <c r="N50" s="54"/>
    </row>
    <row r="51" spans="1:14" x14ac:dyDescent="0.15">
      <c r="A51" s="54" t="s">
        <v>184</v>
      </c>
      <c r="B51" s="70">
        <f>B38-$K$45</f>
        <v>3.1385000000000001</v>
      </c>
      <c r="C51" s="71">
        <f t="shared" ref="C51:I51" si="0">C38-$K$45</f>
        <v>3.0695000000000001</v>
      </c>
      <c r="D51" s="71">
        <f t="shared" si="0"/>
        <v>0.50649999999999995</v>
      </c>
      <c r="E51" s="71">
        <f t="shared" si="0"/>
        <v>0.31650000000000006</v>
      </c>
      <c r="F51" s="71">
        <f t="shared" si="0"/>
        <v>0.35649999999999998</v>
      </c>
      <c r="G51" s="71">
        <f t="shared" si="0"/>
        <v>0.35949999999999999</v>
      </c>
      <c r="H51" s="71">
        <f t="shared" si="0"/>
        <v>0.23549999999999999</v>
      </c>
      <c r="I51" s="71">
        <f t="shared" si="0"/>
        <v>0.62749999999999995</v>
      </c>
      <c r="J51" s="71"/>
      <c r="K51" s="71"/>
      <c r="L51" s="71"/>
      <c r="M51" s="72"/>
      <c r="N51" s="65"/>
    </row>
    <row r="52" spans="1:14" x14ac:dyDescent="0.15">
      <c r="A52" s="54" t="s">
        <v>186</v>
      </c>
      <c r="B52" s="73">
        <f t="shared" ref="B52:I58" si="1">B39-$K$45</f>
        <v>3.0225</v>
      </c>
      <c r="C52" s="65">
        <f t="shared" si="1"/>
        <v>3.0674999999999999</v>
      </c>
      <c r="D52" s="65">
        <f t="shared" si="1"/>
        <v>0.17449999999999999</v>
      </c>
      <c r="E52" s="65">
        <f t="shared" si="1"/>
        <v>0.65450000000000008</v>
      </c>
      <c r="F52" s="65">
        <f t="shared" si="1"/>
        <v>0.43450000000000005</v>
      </c>
      <c r="G52" s="65">
        <f t="shared" si="1"/>
        <v>0.78950000000000009</v>
      </c>
      <c r="H52" s="65">
        <f t="shared" si="1"/>
        <v>0.42850000000000005</v>
      </c>
      <c r="I52" s="65">
        <f t="shared" si="1"/>
        <v>0.35149999999999998</v>
      </c>
      <c r="J52" s="65"/>
      <c r="K52" s="65"/>
      <c r="L52" s="65"/>
      <c r="M52" s="74"/>
      <c r="N52" s="65"/>
    </row>
    <row r="53" spans="1:14" x14ac:dyDescent="0.15">
      <c r="A53" s="54" t="s">
        <v>187</v>
      </c>
      <c r="B53" s="73">
        <f t="shared" si="1"/>
        <v>2.5975000000000001</v>
      </c>
      <c r="C53" s="65">
        <f t="shared" si="1"/>
        <v>2.7055000000000002</v>
      </c>
      <c r="D53" s="65">
        <f t="shared" si="1"/>
        <v>0.17649999999999999</v>
      </c>
      <c r="E53" s="65">
        <f t="shared" si="1"/>
        <v>0.14150000000000001</v>
      </c>
      <c r="F53" s="65">
        <f t="shared" si="1"/>
        <v>0.20050000000000001</v>
      </c>
      <c r="G53" s="65">
        <f t="shared" si="1"/>
        <v>0.52449999999999997</v>
      </c>
      <c r="H53" s="65">
        <f t="shared" si="1"/>
        <v>0.62949999999999995</v>
      </c>
      <c r="I53" s="65">
        <f t="shared" si="1"/>
        <v>0.60250000000000004</v>
      </c>
      <c r="J53" s="65"/>
      <c r="K53" s="65"/>
      <c r="L53" s="65"/>
      <c r="M53" s="74"/>
      <c r="N53" s="65"/>
    </row>
    <row r="54" spans="1:14" x14ac:dyDescent="0.15">
      <c r="A54" s="54" t="s">
        <v>188</v>
      </c>
      <c r="B54" s="73">
        <f t="shared" si="1"/>
        <v>1.6275000000000002</v>
      </c>
      <c r="C54" s="65">
        <f t="shared" si="1"/>
        <v>1.6915</v>
      </c>
      <c r="D54" s="65">
        <f t="shared" si="1"/>
        <v>0.21350000000000002</v>
      </c>
      <c r="E54" s="65">
        <f t="shared" si="1"/>
        <v>0.40350000000000003</v>
      </c>
      <c r="F54" s="65">
        <f t="shared" si="1"/>
        <v>0.27250000000000002</v>
      </c>
      <c r="G54" s="65">
        <f t="shared" si="1"/>
        <v>0.77449999999999997</v>
      </c>
      <c r="H54" s="65">
        <f t="shared" si="1"/>
        <v>0.51649999999999996</v>
      </c>
      <c r="I54" s="65">
        <f t="shared" si="1"/>
        <v>0.4975</v>
      </c>
      <c r="J54" s="65"/>
      <c r="K54" s="65"/>
      <c r="L54" s="65"/>
      <c r="M54" s="74"/>
      <c r="N54" s="65"/>
    </row>
    <row r="55" spans="1:14" x14ac:dyDescent="0.15">
      <c r="A55" s="54" t="s">
        <v>189</v>
      </c>
      <c r="B55" s="73">
        <f t="shared" si="1"/>
        <v>1.1745000000000001</v>
      </c>
      <c r="C55" s="65">
        <f t="shared" si="1"/>
        <v>1.2405000000000002</v>
      </c>
      <c r="D55" s="65">
        <f t="shared" si="1"/>
        <v>0.6725000000000001</v>
      </c>
      <c r="E55" s="65">
        <f t="shared" si="1"/>
        <v>0.30550000000000005</v>
      </c>
      <c r="F55" s="65">
        <f t="shared" si="1"/>
        <v>0.30850000000000005</v>
      </c>
      <c r="G55" s="65">
        <f t="shared" si="1"/>
        <v>0.40150000000000002</v>
      </c>
      <c r="H55" s="65">
        <f t="shared" si="1"/>
        <v>0.77950000000000008</v>
      </c>
      <c r="I55" s="65">
        <f t="shared" si="1"/>
        <v>0.34649999999999997</v>
      </c>
      <c r="J55" s="65"/>
      <c r="K55" s="65"/>
      <c r="L55" s="65"/>
      <c r="M55" s="74"/>
      <c r="N55" s="65"/>
    </row>
    <row r="56" spans="1:14" x14ac:dyDescent="0.15">
      <c r="A56" s="54" t="s">
        <v>190</v>
      </c>
      <c r="B56" s="73">
        <f t="shared" si="1"/>
        <v>0.63949999999999996</v>
      </c>
      <c r="C56" s="65">
        <f t="shared" si="1"/>
        <v>0.57850000000000001</v>
      </c>
      <c r="D56" s="65">
        <f t="shared" si="1"/>
        <v>0.5555000000000001</v>
      </c>
      <c r="E56" s="65">
        <f t="shared" si="1"/>
        <v>0.65949999999999998</v>
      </c>
      <c r="F56" s="65">
        <f t="shared" si="1"/>
        <v>0.51150000000000007</v>
      </c>
      <c r="G56" s="65">
        <f t="shared" si="1"/>
        <v>0.47449999999999998</v>
      </c>
      <c r="H56" s="65">
        <f t="shared" si="1"/>
        <v>0.58349999999999991</v>
      </c>
      <c r="I56" s="65">
        <f t="shared" si="1"/>
        <v>0.38650000000000001</v>
      </c>
      <c r="J56" s="65"/>
      <c r="K56" s="65"/>
      <c r="L56" s="65"/>
      <c r="M56" s="74"/>
      <c r="N56" s="65"/>
    </row>
    <row r="57" spans="1:14" x14ac:dyDescent="0.15">
      <c r="A57" s="54" t="s">
        <v>191</v>
      </c>
      <c r="B57" s="73">
        <f t="shared" si="1"/>
        <v>0.38750000000000001</v>
      </c>
      <c r="C57" s="65">
        <f t="shared" si="1"/>
        <v>0.41050000000000003</v>
      </c>
      <c r="D57" s="65">
        <f t="shared" si="1"/>
        <v>0.53249999999999997</v>
      </c>
      <c r="E57" s="65">
        <f t="shared" si="1"/>
        <v>0.3785</v>
      </c>
      <c r="F57" s="65">
        <f t="shared" si="1"/>
        <v>0.6705000000000001</v>
      </c>
      <c r="G57" s="65">
        <f t="shared" si="1"/>
        <v>0.94450000000000012</v>
      </c>
      <c r="H57" s="65">
        <f t="shared" si="1"/>
        <v>0.3715</v>
      </c>
      <c r="I57" s="65">
        <f t="shared" si="1"/>
        <v>0.58549999999999991</v>
      </c>
      <c r="J57" s="65"/>
      <c r="K57" s="65"/>
      <c r="L57" s="65"/>
      <c r="M57" s="74"/>
      <c r="N57" s="65"/>
    </row>
    <row r="58" spans="1:14" ht="15" thickBot="1" x14ac:dyDescent="0.2">
      <c r="A58" s="54" t="s">
        <v>192</v>
      </c>
      <c r="B58" s="75">
        <f t="shared" si="1"/>
        <v>-2.5499999999999995E-2</v>
      </c>
      <c r="C58" s="76">
        <f t="shared" si="1"/>
        <v>2.5500000000000023E-2</v>
      </c>
      <c r="D58" s="76">
        <f t="shared" si="1"/>
        <v>0.88450000000000006</v>
      </c>
      <c r="E58" s="76">
        <f t="shared" si="1"/>
        <v>0.61650000000000005</v>
      </c>
      <c r="F58" s="76">
        <f t="shared" si="1"/>
        <v>0.32949999999999996</v>
      </c>
      <c r="G58" s="76">
        <f t="shared" si="1"/>
        <v>1.0725</v>
      </c>
      <c r="H58" s="76">
        <f t="shared" si="1"/>
        <v>0.17549999999999999</v>
      </c>
      <c r="I58" s="76">
        <f t="shared" si="1"/>
        <v>0.52449999999999997</v>
      </c>
      <c r="J58" s="76"/>
      <c r="K58" s="76">
        <f>AVERAGE(B58:C58)</f>
        <v>1.3877787807814457E-17</v>
      </c>
      <c r="L58" s="76"/>
      <c r="M58" s="77"/>
      <c r="N58" s="65"/>
    </row>
    <row r="62" spans="1:14" x14ac:dyDescent="0.15">
      <c r="B62" s="1" t="s">
        <v>196</v>
      </c>
    </row>
    <row r="63" spans="1:14" ht="15" thickBot="1" x14ac:dyDescent="0.2">
      <c r="B63" s="54">
        <v>1</v>
      </c>
      <c r="C63" s="54">
        <v>2</v>
      </c>
      <c r="D63" s="54">
        <v>3</v>
      </c>
      <c r="E63" s="54">
        <v>4</v>
      </c>
      <c r="F63" s="54">
        <v>5</v>
      </c>
      <c r="G63" s="54">
        <v>6</v>
      </c>
      <c r="H63" s="54">
        <v>7</v>
      </c>
      <c r="I63" s="54">
        <v>8</v>
      </c>
      <c r="J63" s="54">
        <v>9</v>
      </c>
      <c r="K63" s="54">
        <v>10</v>
      </c>
      <c r="L63" s="54">
        <v>11</v>
      </c>
      <c r="M63" s="54">
        <v>12</v>
      </c>
      <c r="N63" s="54"/>
    </row>
    <row r="64" spans="1:14" x14ac:dyDescent="0.15">
      <c r="A64" s="54" t="s">
        <v>184</v>
      </c>
      <c r="B64" s="70">
        <f>B51-B27</f>
        <v>3.0994999999999999</v>
      </c>
      <c r="C64" s="71">
        <f t="shared" ref="B64:I71" si="2">C51-C27</f>
        <v>2.9984999999999999</v>
      </c>
      <c r="D64" s="71">
        <f t="shared" si="2"/>
        <v>0.23649999999999993</v>
      </c>
      <c r="E64" s="71">
        <f t="shared" si="2"/>
        <v>0.28150000000000008</v>
      </c>
      <c r="F64" s="71">
        <f t="shared" si="2"/>
        <v>0.33049999999999996</v>
      </c>
      <c r="G64" s="71">
        <f t="shared" si="2"/>
        <v>0.32750000000000001</v>
      </c>
      <c r="H64" s="71">
        <f t="shared" si="2"/>
        <v>0.20249999999999999</v>
      </c>
      <c r="I64" s="71">
        <f t="shared" si="2"/>
        <v>0.36149999999999993</v>
      </c>
      <c r="J64" s="71"/>
      <c r="K64" s="71"/>
      <c r="L64" s="71"/>
      <c r="M64" s="72"/>
      <c r="N64" s="65"/>
    </row>
    <row r="65" spans="1:14" x14ac:dyDescent="0.15">
      <c r="A65" s="54" t="s">
        <v>186</v>
      </c>
      <c r="B65" s="73">
        <f t="shared" si="2"/>
        <v>2.9935</v>
      </c>
      <c r="C65" s="65">
        <f t="shared" si="2"/>
        <v>3.0375000000000001</v>
      </c>
      <c r="D65" s="65">
        <f t="shared" si="2"/>
        <v>0.14649999999999999</v>
      </c>
      <c r="E65" s="65">
        <f t="shared" si="2"/>
        <v>0.2385000000000001</v>
      </c>
      <c r="F65" s="65">
        <f t="shared" si="2"/>
        <v>0.40250000000000008</v>
      </c>
      <c r="G65" s="65">
        <f t="shared" si="2"/>
        <v>0.4295000000000001</v>
      </c>
      <c r="H65" s="65">
        <f t="shared" si="2"/>
        <v>0.38750000000000007</v>
      </c>
      <c r="I65" s="65">
        <f t="shared" si="2"/>
        <v>0.30449999999999999</v>
      </c>
      <c r="J65" s="65"/>
      <c r="K65" s="65"/>
      <c r="L65" s="65"/>
      <c r="M65" s="74"/>
      <c r="N65" s="65"/>
    </row>
    <row r="66" spans="1:14" x14ac:dyDescent="0.15">
      <c r="A66" s="54" t="s">
        <v>187</v>
      </c>
      <c r="B66" s="73">
        <f t="shared" si="2"/>
        <v>2.5675000000000003</v>
      </c>
      <c r="C66" s="65">
        <f t="shared" si="2"/>
        <v>2.6625000000000001</v>
      </c>
      <c r="D66" s="65">
        <f t="shared" si="2"/>
        <v>0.14549999999999999</v>
      </c>
      <c r="E66" s="65">
        <f t="shared" si="2"/>
        <v>0.11650000000000002</v>
      </c>
      <c r="F66" s="65">
        <f t="shared" si="2"/>
        <v>0.16850000000000001</v>
      </c>
      <c r="G66" s="65">
        <f t="shared" si="2"/>
        <v>0.22849999999999998</v>
      </c>
      <c r="H66" s="65">
        <f t="shared" si="2"/>
        <v>0.23649999999999993</v>
      </c>
      <c r="I66" s="65">
        <f t="shared" si="2"/>
        <v>0.24550000000000005</v>
      </c>
      <c r="J66" s="65"/>
      <c r="K66" s="65"/>
      <c r="L66" s="65"/>
      <c r="M66" s="74"/>
      <c r="N66" s="65"/>
    </row>
    <row r="67" spans="1:14" x14ac:dyDescent="0.15">
      <c r="A67" s="54" t="s">
        <v>188</v>
      </c>
      <c r="B67" s="73">
        <f t="shared" si="2"/>
        <v>1.5915000000000001</v>
      </c>
      <c r="C67" s="65">
        <f t="shared" si="2"/>
        <v>1.6595</v>
      </c>
      <c r="D67" s="65">
        <f t="shared" si="2"/>
        <v>0.17750000000000002</v>
      </c>
      <c r="E67" s="65">
        <f t="shared" si="2"/>
        <v>0.37150000000000005</v>
      </c>
      <c r="F67" s="65">
        <f t="shared" si="2"/>
        <v>0.24250000000000002</v>
      </c>
      <c r="G67" s="65">
        <f t="shared" si="2"/>
        <v>0.51049999999999995</v>
      </c>
      <c r="H67" s="65">
        <f t="shared" si="2"/>
        <v>0.15849999999999997</v>
      </c>
      <c r="I67" s="65">
        <f t="shared" si="2"/>
        <v>0.1235</v>
      </c>
      <c r="J67" s="65"/>
      <c r="K67" s="65"/>
      <c r="L67" s="65"/>
      <c r="M67" s="74"/>
      <c r="N67" s="65"/>
    </row>
    <row r="68" spans="1:14" x14ac:dyDescent="0.15">
      <c r="A68" s="54" t="s">
        <v>189</v>
      </c>
      <c r="B68" s="73">
        <f t="shared" si="2"/>
        <v>1.1455000000000002</v>
      </c>
      <c r="C68" s="65">
        <f t="shared" si="2"/>
        <v>1.2095000000000002</v>
      </c>
      <c r="D68" s="65">
        <f t="shared" si="2"/>
        <v>0.63750000000000007</v>
      </c>
      <c r="E68" s="65">
        <f t="shared" si="2"/>
        <v>0.27150000000000007</v>
      </c>
      <c r="F68" s="65">
        <f t="shared" si="2"/>
        <v>0.27450000000000008</v>
      </c>
      <c r="G68" s="65">
        <f t="shared" si="2"/>
        <v>0.37150000000000005</v>
      </c>
      <c r="H68" s="65">
        <f t="shared" si="2"/>
        <v>0.45550000000000007</v>
      </c>
      <c r="I68" s="65">
        <f t="shared" si="2"/>
        <v>0.30549999999999999</v>
      </c>
      <c r="J68" s="65"/>
      <c r="K68" s="65"/>
      <c r="L68" s="65"/>
      <c r="M68" s="74"/>
      <c r="N68" s="65"/>
    </row>
    <row r="69" spans="1:14" x14ac:dyDescent="0.15">
      <c r="A69" s="54" t="s">
        <v>190</v>
      </c>
      <c r="B69" s="73">
        <f t="shared" si="2"/>
        <v>0.61349999999999993</v>
      </c>
      <c r="C69" s="65">
        <f t="shared" si="2"/>
        <v>0.55249999999999999</v>
      </c>
      <c r="D69" s="65">
        <f t="shared" si="2"/>
        <v>0.52650000000000008</v>
      </c>
      <c r="E69" s="65">
        <f t="shared" si="2"/>
        <v>0.61749999999999994</v>
      </c>
      <c r="F69" s="65">
        <f t="shared" si="2"/>
        <v>0.46750000000000008</v>
      </c>
      <c r="G69" s="65">
        <f t="shared" si="2"/>
        <v>0.4325</v>
      </c>
      <c r="H69" s="65">
        <f t="shared" si="2"/>
        <v>0.2674999999999999</v>
      </c>
      <c r="I69" s="65">
        <f t="shared" si="2"/>
        <v>0.33250000000000002</v>
      </c>
      <c r="J69" s="65"/>
      <c r="K69" s="65"/>
      <c r="L69" s="65"/>
      <c r="M69" s="74"/>
      <c r="N69" s="65"/>
    </row>
    <row r="70" spans="1:14" x14ac:dyDescent="0.15">
      <c r="A70" s="54" t="s">
        <v>191</v>
      </c>
      <c r="B70" s="73">
        <f t="shared" si="2"/>
        <v>0.35949999999999999</v>
      </c>
      <c r="C70" s="65">
        <f t="shared" si="2"/>
        <v>0.37950000000000006</v>
      </c>
      <c r="D70" s="65">
        <f t="shared" si="2"/>
        <v>0.49949999999999994</v>
      </c>
      <c r="E70" s="65">
        <f t="shared" si="2"/>
        <v>0.34550000000000003</v>
      </c>
      <c r="F70" s="65">
        <f t="shared" si="2"/>
        <v>0.62950000000000006</v>
      </c>
      <c r="G70" s="65">
        <f t="shared" si="2"/>
        <v>0.89450000000000007</v>
      </c>
      <c r="H70" s="65">
        <f t="shared" si="2"/>
        <v>0.33050000000000002</v>
      </c>
      <c r="I70" s="65">
        <f t="shared" si="2"/>
        <v>0.55149999999999988</v>
      </c>
      <c r="J70" s="65"/>
      <c r="K70" s="65"/>
      <c r="L70" s="65"/>
      <c r="M70" s="74"/>
      <c r="N70" s="65"/>
    </row>
    <row r="71" spans="1:14" ht="15" thickBot="1" x14ac:dyDescent="0.2">
      <c r="A71" s="54" t="s">
        <v>192</v>
      </c>
      <c r="B71" s="75">
        <f t="shared" si="2"/>
        <v>-6.3500000000000001E-2</v>
      </c>
      <c r="C71" s="76">
        <f t="shared" si="2"/>
        <v>-6.499999999999978E-3</v>
      </c>
      <c r="D71" s="76">
        <f t="shared" si="2"/>
        <v>0.83950000000000002</v>
      </c>
      <c r="E71" s="76">
        <f t="shared" si="2"/>
        <v>0.57850000000000001</v>
      </c>
      <c r="F71" s="76">
        <f t="shared" si="2"/>
        <v>0.29049999999999998</v>
      </c>
      <c r="G71" s="76">
        <f t="shared" si="2"/>
        <v>1.0225</v>
      </c>
      <c r="H71" s="76">
        <f t="shared" si="2"/>
        <v>0.13949999999999999</v>
      </c>
      <c r="I71" s="76">
        <f t="shared" si="2"/>
        <v>0.49149999999999994</v>
      </c>
      <c r="J71" s="76"/>
      <c r="K71" s="76">
        <f>AVERAGE(B71:C71)</f>
        <v>-3.4999999999999989E-2</v>
      </c>
      <c r="L71" s="76"/>
      <c r="M71" s="77"/>
      <c r="N71" s="65"/>
    </row>
    <row r="77" spans="1:14" x14ac:dyDescent="0.15">
      <c r="B77" s="1" t="s">
        <v>208</v>
      </c>
      <c r="C77" s="1" t="s">
        <v>198</v>
      </c>
      <c r="D77" s="1" t="s">
        <v>199</v>
      </c>
      <c r="E77" s="1" t="s">
        <v>200</v>
      </c>
    </row>
    <row r="78" spans="1:14" x14ac:dyDescent="0.15">
      <c r="B78" s="78">
        <v>2000</v>
      </c>
      <c r="C78" s="58">
        <v>3.375</v>
      </c>
      <c r="D78" s="58">
        <v>3.306</v>
      </c>
      <c r="E78" s="1">
        <f t="shared" ref="E78:E82" si="3">AVERAGE(C78:D78)</f>
        <v>3.3405</v>
      </c>
    </row>
    <row r="79" spans="1:14" x14ac:dyDescent="0.15">
      <c r="B79" s="1">
        <v>1000</v>
      </c>
      <c r="C79" s="58">
        <v>3.2589999999999999</v>
      </c>
      <c r="D79" s="58">
        <v>3.3039999999999998</v>
      </c>
      <c r="E79" s="1">
        <f t="shared" si="3"/>
        <v>3.2814999999999999</v>
      </c>
    </row>
    <row r="80" spans="1:14" x14ac:dyDescent="0.15">
      <c r="B80" s="1">
        <v>500</v>
      </c>
      <c r="C80" s="58">
        <v>2.8340000000000001</v>
      </c>
      <c r="D80" s="58">
        <v>2.9420000000000002</v>
      </c>
      <c r="E80" s="1">
        <f t="shared" si="3"/>
        <v>2.8879999999999999</v>
      </c>
    </row>
    <row r="81" spans="1:14" x14ac:dyDescent="0.15">
      <c r="B81" s="1">
        <v>250</v>
      </c>
      <c r="C81" s="58">
        <v>1.8640000000000001</v>
      </c>
      <c r="D81" s="58">
        <v>1.9279999999999999</v>
      </c>
      <c r="E81" s="1">
        <f>AVERAGE(C81:D81)</f>
        <v>1.8959999999999999</v>
      </c>
    </row>
    <row r="82" spans="1:14" x14ac:dyDescent="0.15">
      <c r="B82" s="1">
        <v>125</v>
      </c>
      <c r="C82" s="58">
        <v>1.411</v>
      </c>
      <c r="D82" s="58">
        <v>1.4770000000000001</v>
      </c>
      <c r="E82" s="1">
        <f t="shared" si="3"/>
        <v>1.444</v>
      </c>
    </row>
    <row r="83" spans="1:14" x14ac:dyDescent="0.15">
      <c r="B83" s="1">
        <v>62.5</v>
      </c>
      <c r="C83" s="58">
        <v>0.876</v>
      </c>
      <c r="D83" s="58">
        <v>0.81499999999999995</v>
      </c>
      <c r="E83" s="1">
        <f>AVERAGE(C83:D83)</f>
        <v>0.84549999999999992</v>
      </c>
    </row>
    <row r="84" spans="1:14" x14ac:dyDescent="0.15">
      <c r="B84" s="1">
        <v>31.25</v>
      </c>
      <c r="C84" s="58">
        <v>0.624</v>
      </c>
      <c r="D84" s="58">
        <v>0.64700000000000002</v>
      </c>
      <c r="E84" s="1">
        <f t="shared" ref="E84:E85" si="4">AVERAGE(C84:D84)</f>
        <v>0.63549999999999995</v>
      </c>
    </row>
    <row r="85" spans="1:14" x14ac:dyDescent="0.15">
      <c r="B85" s="1">
        <v>0</v>
      </c>
      <c r="C85" s="58">
        <v>0.21099999999999999</v>
      </c>
      <c r="D85" s="58">
        <v>0.26200000000000001</v>
      </c>
      <c r="E85" s="1">
        <f t="shared" si="4"/>
        <v>0.23649999999999999</v>
      </c>
    </row>
    <row r="88" spans="1:14" ht="15" thickBot="1" x14ac:dyDescent="0.2"/>
    <row r="89" spans="1:14" x14ac:dyDescent="0.15">
      <c r="A89" s="23"/>
      <c r="B89" s="17" t="s">
        <v>201</v>
      </c>
      <c r="C89" s="18" t="s">
        <v>198</v>
      </c>
      <c r="D89" s="18" t="s">
        <v>199</v>
      </c>
      <c r="E89" s="18" t="s">
        <v>200</v>
      </c>
      <c r="F89" s="18" t="s">
        <v>197</v>
      </c>
      <c r="G89" s="18" t="s">
        <v>202</v>
      </c>
      <c r="H89" s="18" t="s">
        <v>203</v>
      </c>
      <c r="I89" s="18" t="s">
        <v>203</v>
      </c>
      <c r="J89" s="18" t="s">
        <v>204</v>
      </c>
      <c r="K89" s="18" t="s">
        <v>49</v>
      </c>
      <c r="L89" s="18" t="s">
        <v>206</v>
      </c>
      <c r="M89" s="18" t="s">
        <v>209</v>
      </c>
      <c r="N89" s="19" t="s">
        <v>205</v>
      </c>
    </row>
    <row r="90" spans="1:14" x14ac:dyDescent="0.15">
      <c r="A90" s="54">
        <v>1</v>
      </c>
      <c r="B90" s="8">
        <v>3815</v>
      </c>
      <c r="C90" s="65">
        <v>0.74299999999999999</v>
      </c>
      <c r="D90" s="65">
        <v>0.55300000000000005</v>
      </c>
      <c r="E90" s="1">
        <f>AVERAGE(C90:D90)</f>
        <v>0.64800000000000002</v>
      </c>
      <c r="F90" s="79">
        <f>(E90-0.4042)/0.0065</f>
        <v>37.507692307692309</v>
      </c>
      <c r="G90" s="79">
        <f>90*F90</f>
        <v>3375.6923076923076</v>
      </c>
      <c r="H90" s="1">
        <f>G90/1000</f>
        <v>3.3756923076923075</v>
      </c>
      <c r="I90" s="79">
        <f>AVERAGE(G90:G93)/1000</f>
        <v>2.2160769230769235</v>
      </c>
      <c r="J90" s="1" t="s">
        <v>1</v>
      </c>
      <c r="K90" s="1" t="s">
        <v>23</v>
      </c>
      <c r="L90" s="20">
        <f t="shared" ref="L90:L97" si="5">H90/$I$90</f>
        <v>1.5232739768822239</v>
      </c>
      <c r="M90" s="20">
        <f>AVERAGE(L90:L93)</f>
        <v>1</v>
      </c>
      <c r="N90" s="9"/>
    </row>
    <row r="91" spans="1:14" x14ac:dyDescent="0.15">
      <c r="A91" s="54">
        <v>2</v>
      </c>
      <c r="B91" s="8">
        <v>3804</v>
      </c>
      <c r="C91" s="65">
        <v>0.41099999999999998</v>
      </c>
      <c r="D91" s="65">
        <v>0.89100000000000001</v>
      </c>
      <c r="E91" s="1">
        <f t="shared" ref="E91:E97" si="6">AVERAGE(C91:D91)</f>
        <v>0.65100000000000002</v>
      </c>
      <c r="F91" s="79">
        <f t="shared" ref="F91:F97" si="7">(E91-0.4042)/0.0065</f>
        <v>37.969230769230776</v>
      </c>
      <c r="G91" s="79">
        <f t="shared" ref="G91:G97" si="8">90*F91</f>
        <v>3417.23076923077</v>
      </c>
      <c r="H91" s="1">
        <f t="shared" ref="H91:H117" si="9">G91/1000</f>
        <v>3.4172307692307702</v>
      </c>
      <c r="I91" s="79"/>
      <c r="J91" s="1" t="s">
        <v>1</v>
      </c>
      <c r="K91" s="1" t="s">
        <v>23</v>
      </c>
      <c r="L91" s="20">
        <f t="shared" si="5"/>
        <v>1.5420181193377072</v>
      </c>
      <c r="M91" s="20"/>
      <c r="N91" s="9"/>
    </row>
    <row r="92" spans="1:14" x14ac:dyDescent="0.15">
      <c r="A92" s="54">
        <v>3</v>
      </c>
      <c r="B92" s="8">
        <v>3802</v>
      </c>
      <c r="C92" s="65">
        <v>0.41299999999999998</v>
      </c>
      <c r="D92" s="65">
        <v>0.378</v>
      </c>
      <c r="E92" s="1">
        <f>AVERAGE(C92)</f>
        <v>0.41299999999999998</v>
      </c>
      <c r="F92" s="79">
        <f>(E92-0.4042)/0.0065</f>
        <v>1.3538461538461499</v>
      </c>
      <c r="G92" s="79">
        <f>90*F92</f>
        <v>121.8461538461535</v>
      </c>
      <c r="H92" s="1">
        <f t="shared" si="9"/>
        <v>0.12184615384615349</v>
      </c>
      <c r="I92" s="79"/>
      <c r="J92" s="1" t="s">
        <v>1</v>
      </c>
      <c r="K92" s="1" t="s">
        <v>23</v>
      </c>
      <c r="L92" s="20">
        <f t="shared" si="5"/>
        <v>5.498281786941564E-2</v>
      </c>
      <c r="M92" s="20"/>
      <c r="N92" s="9"/>
    </row>
    <row r="93" spans="1:14" x14ac:dyDescent="0.15">
      <c r="A93" s="54">
        <v>4</v>
      </c>
      <c r="B93" s="8">
        <v>3803</v>
      </c>
      <c r="C93" s="65">
        <v>0.45</v>
      </c>
      <c r="D93" s="65">
        <v>0.64</v>
      </c>
      <c r="E93" s="1">
        <f>AVERAGE(C93:D93)</f>
        <v>0.54500000000000004</v>
      </c>
      <c r="F93" s="79">
        <f>(E93-0.4042)/0.0065</f>
        <v>21.66153846153847</v>
      </c>
      <c r="G93" s="79">
        <f>90*F93</f>
        <v>1949.5384615384623</v>
      </c>
      <c r="H93" s="1">
        <f t="shared" si="9"/>
        <v>1.9495384615384623</v>
      </c>
      <c r="I93" s="79"/>
      <c r="J93" s="1" t="s">
        <v>1</v>
      </c>
      <c r="K93" s="1" t="s">
        <v>23</v>
      </c>
      <c r="L93" s="20">
        <f t="shared" si="5"/>
        <v>0.87972508591065313</v>
      </c>
      <c r="M93" s="20"/>
      <c r="N93" s="9"/>
    </row>
    <row r="94" spans="1:14" x14ac:dyDescent="0.15">
      <c r="A94" s="54">
        <v>5</v>
      </c>
      <c r="B94" s="8">
        <v>3901</v>
      </c>
      <c r="C94" s="65">
        <v>0.90900000000000003</v>
      </c>
      <c r="D94" s="65">
        <v>0.54200000000000004</v>
      </c>
      <c r="E94" s="1">
        <f t="shared" si="6"/>
        <v>0.72550000000000003</v>
      </c>
      <c r="F94" s="79">
        <f t="shared" si="7"/>
        <v>49.430769230769236</v>
      </c>
      <c r="G94" s="79">
        <f t="shared" si="8"/>
        <v>4448.7692307692314</v>
      </c>
      <c r="H94" s="1">
        <f t="shared" si="9"/>
        <v>4.4487692307692317</v>
      </c>
      <c r="I94" s="79">
        <f>AVERAGE(G94:G97)/1000</f>
        <v>5.648192307692308</v>
      </c>
      <c r="J94" s="1" t="s">
        <v>207</v>
      </c>
      <c r="K94" s="1" t="s">
        <v>23</v>
      </c>
      <c r="L94" s="20">
        <f t="shared" si="5"/>
        <v>2.007497656982193</v>
      </c>
      <c r="M94" s="20"/>
      <c r="N94" s="9"/>
    </row>
    <row r="95" spans="1:14" x14ac:dyDescent="0.15">
      <c r="A95" s="54">
        <v>6</v>
      </c>
      <c r="B95" s="8">
        <v>3903</v>
      </c>
      <c r="C95" s="65">
        <v>0.79200000000000004</v>
      </c>
      <c r="D95" s="65">
        <v>0.89600000000000002</v>
      </c>
      <c r="E95" s="1">
        <f>AVERAGE(C95:D95)</f>
        <v>0.84400000000000008</v>
      </c>
      <c r="F95" s="79">
        <f>(E95-0.4042)/0.0065</f>
        <v>67.66153846153847</v>
      </c>
      <c r="G95" s="79">
        <f>90*F95</f>
        <v>6089.5384615384619</v>
      </c>
      <c r="H95" s="1">
        <f t="shared" si="9"/>
        <v>6.0895384615384618</v>
      </c>
      <c r="I95" s="79"/>
      <c r="J95" s="1" t="s">
        <v>207</v>
      </c>
      <c r="K95" s="1" t="s">
        <v>23</v>
      </c>
      <c r="L95" s="20">
        <f t="shared" si="5"/>
        <v>2.7478912839737579</v>
      </c>
      <c r="M95" s="20"/>
      <c r="N95" s="9"/>
    </row>
    <row r="96" spans="1:14" x14ac:dyDescent="0.15">
      <c r="A96" s="54">
        <v>7</v>
      </c>
      <c r="B96" s="8">
        <v>3902</v>
      </c>
      <c r="C96" s="65">
        <v>0.76900000000000002</v>
      </c>
      <c r="D96" s="65">
        <v>0.61499999999999999</v>
      </c>
      <c r="E96" s="1">
        <f t="shared" si="6"/>
        <v>0.69199999999999995</v>
      </c>
      <c r="F96" s="79">
        <f t="shared" si="7"/>
        <v>44.276923076923069</v>
      </c>
      <c r="G96" s="79">
        <f t="shared" si="8"/>
        <v>3984.9230769230762</v>
      </c>
      <c r="H96" s="1">
        <f t="shared" si="9"/>
        <v>3.9849230769230761</v>
      </c>
      <c r="I96" s="79"/>
      <c r="J96" s="1" t="s">
        <v>207</v>
      </c>
      <c r="K96" s="1" t="s">
        <v>23</v>
      </c>
      <c r="L96" s="20">
        <f t="shared" si="5"/>
        <v>1.7981880662293026</v>
      </c>
      <c r="M96" s="20"/>
      <c r="N96" s="9"/>
    </row>
    <row r="97" spans="1:14" x14ac:dyDescent="0.15">
      <c r="A97" s="54">
        <v>8</v>
      </c>
      <c r="B97" s="8">
        <v>3811</v>
      </c>
      <c r="C97" s="65">
        <v>1.121</v>
      </c>
      <c r="D97" s="65">
        <v>0.85299999999999998</v>
      </c>
      <c r="E97" s="1">
        <f t="shared" si="6"/>
        <v>0.98699999999999999</v>
      </c>
      <c r="F97" s="79">
        <f t="shared" si="7"/>
        <v>89.66153846153847</v>
      </c>
      <c r="G97" s="79">
        <f t="shared" si="8"/>
        <v>8069.5384615384619</v>
      </c>
      <c r="H97" s="1">
        <f t="shared" si="9"/>
        <v>8.0695384615384622</v>
      </c>
      <c r="I97" s="79"/>
      <c r="J97" s="1" t="s">
        <v>207</v>
      </c>
      <c r="K97" s="1" t="s">
        <v>23</v>
      </c>
      <c r="L97" s="20">
        <f t="shared" si="5"/>
        <v>3.6413620743517647</v>
      </c>
      <c r="M97" s="20"/>
      <c r="N97" s="9"/>
    </row>
    <row r="98" spans="1:14" x14ac:dyDescent="0.15">
      <c r="A98" s="54"/>
      <c r="B98" s="8"/>
      <c r="F98" s="79"/>
      <c r="G98" s="79"/>
      <c r="I98" s="79"/>
      <c r="N98" s="9"/>
    </row>
    <row r="99" spans="1:14" x14ac:dyDescent="0.15">
      <c r="A99" s="54"/>
      <c r="B99" s="22" t="s">
        <v>201</v>
      </c>
      <c r="C99" s="23" t="s">
        <v>198</v>
      </c>
      <c r="D99" s="23" t="s">
        <v>199</v>
      </c>
      <c r="E99" s="23" t="s">
        <v>200</v>
      </c>
      <c r="F99" s="80" t="s">
        <v>203</v>
      </c>
      <c r="G99" s="80" t="s">
        <v>202</v>
      </c>
      <c r="H99" s="23" t="s">
        <v>203</v>
      </c>
      <c r="I99" s="80" t="s">
        <v>203</v>
      </c>
      <c r="J99" s="23" t="s">
        <v>204</v>
      </c>
      <c r="K99" s="23" t="s">
        <v>49</v>
      </c>
      <c r="L99" s="23" t="s">
        <v>206</v>
      </c>
      <c r="M99" s="23" t="s">
        <v>209</v>
      </c>
      <c r="N99" s="81" t="s">
        <v>205</v>
      </c>
    </row>
    <row r="100" spans="1:14" x14ac:dyDescent="0.15">
      <c r="A100" s="54">
        <v>9</v>
      </c>
      <c r="B100" s="8">
        <v>1289</v>
      </c>
      <c r="C100" s="65">
        <v>0.59299999999999997</v>
      </c>
      <c r="D100" s="65">
        <v>0.59599999999999997</v>
      </c>
      <c r="E100" s="1">
        <f>AVERAGE(C100:D100)</f>
        <v>0.59450000000000003</v>
      </c>
      <c r="F100" s="79">
        <f>(E100-0.0286)/0.0109</f>
        <v>51.917431192660558</v>
      </c>
      <c r="G100" s="79">
        <f>90*F100</f>
        <v>4672.5688073394504</v>
      </c>
      <c r="H100" s="1">
        <f t="shared" si="9"/>
        <v>4.6725688073394505</v>
      </c>
      <c r="I100" s="79">
        <f>AVERAGE(G100:G103)/1000</f>
        <v>5.5477981651376158</v>
      </c>
      <c r="J100" s="1" t="s">
        <v>1</v>
      </c>
      <c r="K100" s="1" t="s">
        <v>13</v>
      </c>
      <c r="L100" s="20">
        <f t="shared" ref="L100:L107" si="10">H100/$I$90</f>
        <v>2.1084867400955551</v>
      </c>
      <c r="M100" s="20">
        <f>AVERAGE(L100:L103)</f>
        <v>2.503432127001596</v>
      </c>
      <c r="N100" s="25">
        <f>TTEST(G100:G103,G90:G93,2,2)</f>
        <v>1.1774050000626082E-2</v>
      </c>
    </row>
    <row r="101" spans="1:14" x14ac:dyDescent="0.15">
      <c r="A101" s="54">
        <v>10</v>
      </c>
      <c r="B101" s="8">
        <v>1257</v>
      </c>
      <c r="C101" s="65">
        <v>0.67100000000000004</v>
      </c>
      <c r="D101" s="65">
        <v>1.026</v>
      </c>
      <c r="E101" s="1">
        <f t="shared" ref="E101:E107" si="11">AVERAGE(C101:D101)</f>
        <v>0.84850000000000003</v>
      </c>
      <c r="F101" s="79">
        <f t="shared" ref="F101:F107" si="12">(E101-0.0286)/0.0109</f>
        <v>75.22018348623854</v>
      </c>
      <c r="G101" s="79">
        <f t="shared" ref="G101:G107" si="13">90*F101</f>
        <v>6769.8165137614687</v>
      </c>
      <c r="H101" s="1">
        <f t="shared" si="9"/>
        <v>6.7698165137614685</v>
      </c>
      <c r="I101" s="79"/>
      <c r="J101" s="1" t="s">
        <v>1</v>
      </c>
      <c r="K101" s="1" t="s">
        <v>13</v>
      </c>
      <c r="L101" s="20">
        <f t="shared" si="10"/>
        <v>3.054865308719465</v>
      </c>
      <c r="M101" s="20"/>
      <c r="N101" s="9"/>
    </row>
    <row r="102" spans="1:14" x14ac:dyDescent="0.15">
      <c r="A102" s="54">
        <v>11</v>
      </c>
      <c r="B102" s="8">
        <v>1402</v>
      </c>
      <c r="C102" s="65">
        <v>0.437</v>
      </c>
      <c r="D102" s="65">
        <v>0.76100000000000001</v>
      </c>
      <c r="E102" s="1">
        <f t="shared" si="11"/>
        <v>0.59899999999999998</v>
      </c>
      <c r="F102" s="79">
        <f t="shared" si="12"/>
        <v>52.330275229357802</v>
      </c>
      <c r="G102" s="79">
        <f t="shared" si="13"/>
        <v>4709.7247706422022</v>
      </c>
      <c r="H102" s="1">
        <f t="shared" si="9"/>
        <v>4.7097247706422021</v>
      </c>
      <c r="I102" s="79"/>
      <c r="J102" s="1" t="s">
        <v>1</v>
      </c>
      <c r="K102" s="1" t="s">
        <v>13</v>
      </c>
      <c r="L102" s="20">
        <f t="shared" si="10"/>
        <v>2.1252532895396792</v>
      </c>
      <c r="M102" s="20"/>
      <c r="N102" s="9"/>
    </row>
    <row r="103" spans="1:14" x14ac:dyDescent="0.15">
      <c r="A103" s="54">
        <v>12</v>
      </c>
      <c r="B103" s="8">
        <v>1407</v>
      </c>
      <c r="C103" s="65">
        <v>0.50900000000000001</v>
      </c>
      <c r="D103" s="65">
        <v>1.0109999999999999</v>
      </c>
      <c r="E103" s="1">
        <f t="shared" si="11"/>
        <v>0.76</v>
      </c>
      <c r="F103" s="79">
        <f t="shared" si="12"/>
        <v>67.10091743119267</v>
      </c>
      <c r="G103" s="79">
        <f t="shared" si="13"/>
        <v>6039.0825688073401</v>
      </c>
      <c r="H103" s="1">
        <f t="shared" si="9"/>
        <v>6.0390825688073404</v>
      </c>
      <c r="I103" s="79"/>
      <c r="J103" s="1" t="s">
        <v>1</v>
      </c>
      <c r="K103" s="1" t="s">
        <v>13</v>
      </c>
      <c r="L103" s="20">
        <f t="shared" si="10"/>
        <v>2.7251231696516856</v>
      </c>
      <c r="M103" s="20"/>
      <c r="N103" s="9"/>
    </row>
    <row r="104" spans="1:14" x14ac:dyDescent="0.15">
      <c r="A104" s="54">
        <v>13</v>
      </c>
      <c r="B104" s="8">
        <v>1314</v>
      </c>
      <c r="C104" s="65">
        <v>0.54500000000000004</v>
      </c>
      <c r="D104" s="65">
        <v>0.63800000000000001</v>
      </c>
      <c r="E104" s="1">
        <f t="shared" si="11"/>
        <v>0.59150000000000003</v>
      </c>
      <c r="F104" s="79">
        <f t="shared" si="12"/>
        <v>51.642201834862391</v>
      </c>
      <c r="G104" s="79">
        <f t="shared" si="13"/>
        <v>4647.7981651376149</v>
      </c>
      <c r="H104" s="1">
        <f t="shared" si="9"/>
        <v>4.6477981651376146</v>
      </c>
      <c r="I104" s="79">
        <f>AVERAGE(G104:G107)/1000</f>
        <v>6.5809403669724773</v>
      </c>
      <c r="J104" s="1" t="s">
        <v>207</v>
      </c>
      <c r="K104" s="1" t="s">
        <v>13</v>
      </c>
      <c r="L104" s="20">
        <f t="shared" si="10"/>
        <v>2.0973090404661381</v>
      </c>
      <c r="M104" s="20"/>
      <c r="N104" s="21">
        <f>TTEST(G104:G107,G94:G97,2,2)</f>
        <v>0.48357131455401037</v>
      </c>
    </row>
    <row r="105" spans="1:14" x14ac:dyDescent="0.15">
      <c r="A105" s="54">
        <v>14</v>
      </c>
      <c r="B105" s="8">
        <v>1256</v>
      </c>
      <c r="C105" s="65">
        <v>0.748</v>
      </c>
      <c r="D105" s="65">
        <v>0.71099999999999997</v>
      </c>
      <c r="E105" s="1">
        <f t="shared" si="11"/>
        <v>0.72950000000000004</v>
      </c>
      <c r="F105" s="79">
        <f t="shared" si="12"/>
        <v>64.302752293577996</v>
      </c>
      <c r="G105" s="79">
        <f t="shared" si="13"/>
        <v>5787.2477064220193</v>
      </c>
      <c r="H105" s="1">
        <f t="shared" si="9"/>
        <v>5.7872477064220194</v>
      </c>
      <c r="I105" s="79"/>
      <c r="J105" s="1" t="s">
        <v>207</v>
      </c>
      <c r="K105" s="1" t="s">
        <v>13</v>
      </c>
      <c r="L105" s="20">
        <f t="shared" si="10"/>
        <v>2.6114832234192868</v>
      </c>
      <c r="M105" s="20"/>
      <c r="N105" s="9"/>
    </row>
    <row r="106" spans="1:14" x14ac:dyDescent="0.15">
      <c r="A106" s="54">
        <v>15</v>
      </c>
      <c r="B106" s="8">
        <v>1290</v>
      </c>
      <c r="C106" s="65">
        <v>0.90700000000000003</v>
      </c>
      <c r="D106" s="65">
        <v>1.181</v>
      </c>
      <c r="E106" s="1">
        <f t="shared" si="11"/>
        <v>1.044</v>
      </c>
      <c r="F106" s="79">
        <f t="shared" si="12"/>
        <v>93.155963302752298</v>
      </c>
      <c r="G106" s="79">
        <f t="shared" si="13"/>
        <v>8384.0366972477059</v>
      </c>
      <c r="H106" s="1">
        <f t="shared" si="9"/>
        <v>8.3840366972477067</v>
      </c>
      <c r="I106" s="79"/>
      <c r="J106" s="1" t="s">
        <v>207</v>
      </c>
      <c r="K106" s="1" t="s">
        <v>13</v>
      </c>
      <c r="L106" s="20">
        <f t="shared" si="10"/>
        <v>3.7832787345697585</v>
      </c>
      <c r="M106" s="20"/>
      <c r="N106" s="9"/>
    </row>
    <row r="107" spans="1:14" x14ac:dyDescent="0.15">
      <c r="A107" s="54">
        <v>16</v>
      </c>
      <c r="B107" s="8">
        <v>1303</v>
      </c>
      <c r="C107" s="65">
        <v>0.56599999999999995</v>
      </c>
      <c r="D107" s="65">
        <v>1.3089999999999999</v>
      </c>
      <c r="E107" s="1">
        <f t="shared" si="11"/>
        <v>0.9375</v>
      </c>
      <c r="F107" s="79">
        <f t="shared" si="12"/>
        <v>83.385321100917437</v>
      </c>
      <c r="G107" s="79">
        <f t="shared" si="13"/>
        <v>7504.6788990825689</v>
      </c>
      <c r="H107" s="1">
        <f t="shared" si="9"/>
        <v>7.5046788990825686</v>
      </c>
      <c r="I107" s="79"/>
      <c r="J107" s="1" t="s">
        <v>207</v>
      </c>
      <c r="K107" s="1" t="s">
        <v>13</v>
      </c>
      <c r="L107" s="20">
        <f t="shared" si="10"/>
        <v>3.3864703977254806</v>
      </c>
      <c r="M107" s="20"/>
      <c r="N107" s="9"/>
    </row>
    <row r="108" spans="1:14" x14ac:dyDescent="0.15">
      <c r="A108" s="54"/>
      <c r="B108" s="8"/>
      <c r="F108" s="79"/>
      <c r="G108" s="79"/>
      <c r="I108" s="79"/>
      <c r="N108" s="9"/>
    </row>
    <row r="109" spans="1:14" x14ac:dyDescent="0.15">
      <c r="A109" s="54"/>
      <c r="B109" s="22" t="s">
        <v>201</v>
      </c>
      <c r="C109" s="23" t="s">
        <v>198</v>
      </c>
      <c r="D109" s="23" t="s">
        <v>199</v>
      </c>
      <c r="E109" s="23" t="s">
        <v>200</v>
      </c>
      <c r="F109" s="80" t="s">
        <v>203</v>
      </c>
      <c r="G109" s="80" t="s">
        <v>202</v>
      </c>
      <c r="H109" s="23" t="s">
        <v>203</v>
      </c>
      <c r="I109" s="80" t="s">
        <v>203</v>
      </c>
      <c r="J109" s="23" t="s">
        <v>204</v>
      </c>
      <c r="K109" s="23" t="s">
        <v>49</v>
      </c>
      <c r="L109" s="23" t="s">
        <v>206</v>
      </c>
      <c r="M109" s="23" t="s">
        <v>209</v>
      </c>
      <c r="N109" s="81" t="s">
        <v>205</v>
      </c>
    </row>
    <row r="110" spans="1:14" x14ac:dyDescent="0.15">
      <c r="A110" s="54">
        <v>17</v>
      </c>
      <c r="B110" s="8">
        <v>1365</v>
      </c>
      <c r="C110" s="65">
        <v>0.47199999999999998</v>
      </c>
      <c r="D110" s="65">
        <v>0.86399999999999999</v>
      </c>
      <c r="E110" s="1">
        <f>AVERAGE(C110:D110)</f>
        <v>0.66799999999999993</v>
      </c>
      <c r="F110" s="79">
        <f>(E110-0.0286)/0.0109</f>
        <v>58.660550458715591</v>
      </c>
      <c r="G110" s="79">
        <f>90*F110</f>
        <v>5279.4495412844035</v>
      </c>
      <c r="H110" s="1">
        <f t="shared" si="9"/>
        <v>5.2794495412844036</v>
      </c>
      <c r="I110" s="79">
        <f>AVERAGE(G110:G113)/1000</f>
        <v>5.7304816513761478</v>
      </c>
      <c r="J110" s="1" t="s">
        <v>1</v>
      </c>
      <c r="K110" s="1" t="s">
        <v>0</v>
      </c>
      <c r="L110" s="20">
        <f t="shared" ref="L110:L117" si="14">H110/$I$90</f>
        <v>2.3823403810162529</v>
      </c>
      <c r="M110" s="20">
        <f>AVERAGE(L110:L113)</f>
        <v>2.5858676617685417</v>
      </c>
      <c r="N110" s="25">
        <f>TTEST(G110:G113,G90:G93,2,2)</f>
        <v>7.1086360165437644E-3</v>
      </c>
    </row>
    <row r="111" spans="1:14" x14ac:dyDescent="0.15">
      <c r="A111" s="54">
        <v>18</v>
      </c>
      <c r="B111" s="8">
        <v>1357</v>
      </c>
      <c r="C111" s="65">
        <v>0.66500000000000004</v>
      </c>
      <c r="D111" s="65">
        <v>0.58799999999999997</v>
      </c>
      <c r="E111" s="1">
        <f t="shared" ref="E111:E117" si="15">AVERAGE(C111:D111)</f>
        <v>0.62650000000000006</v>
      </c>
      <c r="F111" s="79">
        <f t="shared" ref="F111:F117" si="16">(E111-0.0286)/0.0109</f>
        <v>54.853211009174323</v>
      </c>
      <c r="G111" s="79">
        <f t="shared" ref="G111:G117" si="17">90*F111</f>
        <v>4936.7889908256893</v>
      </c>
      <c r="H111" s="1">
        <f t="shared" si="9"/>
        <v>4.936788990825689</v>
      </c>
      <c r="I111" s="79"/>
      <c r="J111" s="1" t="s">
        <v>1</v>
      </c>
      <c r="K111" s="1" t="s">
        <v>0</v>
      </c>
      <c r="L111" s="20">
        <f t="shared" si="14"/>
        <v>2.2277155361426617</v>
      </c>
      <c r="M111" s="20"/>
      <c r="N111" s="9"/>
    </row>
    <row r="112" spans="1:14" x14ac:dyDescent="0.15">
      <c r="A112" s="54">
        <v>19</v>
      </c>
      <c r="B112" s="8">
        <v>1368</v>
      </c>
      <c r="C112" s="65">
        <v>0.86599999999999999</v>
      </c>
      <c r="D112" s="65">
        <v>0.83899999999999997</v>
      </c>
      <c r="E112" s="1">
        <f t="shared" si="15"/>
        <v>0.85250000000000004</v>
      </c>
      <c r="F112" s="79">
        <f t="shared" si="16"/>
        <v>75.587155963302763</v>
      </c>
      <c r="G112" s="79">
        <f t="shared" si="17"/>
        <v>6802.8440366972491</v>
      </c>
      <c r="H112" s="1">
        <f t="shared" si="9"/>
        <v>6.8028440366972491</v>
      </c>
      <c r="I112" s="79"/>
      <c r="J112" s="1" t="s">
        <v>1</v>
      </c>
      <c r="K112" s="1" t="s">
        <v>0</v>
      </c>
      <c r="L112" s="20">
        <f t="shared" si="14"/>
        <v>3.0697689082253539</v>
      </c>
      <c r="M112" s="20"/>
      <c r="N112" s="9"/>
    </row>
    <row r="113" spans="1:14" x14ac:dyDescent="0.15">
      <c r="A113" s="54">
        <v>20</v>
      </c>
      <c r="B113" s="8">
        <v>1366</v>
      </c>
      <c r="C113" s="65">
        <v>0.753</v>
      </c>
      <c r="D113" s="65">
        <v>0.73399999999999999</v>
      </c>
      <c r="E113" s="1">
        <f t="shared" si="15"/>
        <v>0.74350000000000005</v>
      </c>
      <c r="F113" s="79">
        <f t="shared" si="16"/>
        <v>65.587155963302763</v>
      </c>
      <c r="G113" s="79">
        <f t="shared" si="17"/>
        <v>5902.8440366972491</v>
      </c>
      <c r="H113" s="1">
        <f t="shared" si="9"/>
        <v>5.9028440366972488</v>
      </c>
      <c r="I113" s="79"/>
      <c r="J113" s="1" t="s">
        <v>1</v>
      </c>
      <c r="K113" s="1" t="s">
        <v>0</v>
      </c>
      <c r="L113" s="20">
        <f t="shared" si="14"/>
        <v>2.6636458216898964</v>
      </c>
      <c r="M113" s="20"/>
      <c r="N113" s="9"/>
    </row>
    <row r="114" spans="1:14" x14ac:dyDescent="0.15">
      <c r="A114" s="54">
        <v>21</v>
      </c>
      <c r="B114" s="8">
        <v>1367</v>
      </c>
      <c r="C114" s="65">
        <v>1.016</v>
      </c>
      <c r="D114" s="65">
        <v>0.58299999999999996</v>
      </c>
      <c r="E114" s="1">
        <f t="shared" si="15"/>
        <v>0.79949999999999999</v>
      </c>
      <c r="F114" s="79">
        <f t="shared" si="16"/>
        <v>70.724770642201833</v>
      </c>
      <c r="G114" s="79">
        <f t="shared" si="17"/>
        <v>6365.2293577981645</v>
      </c>
      <c r="H114" s="1">
        <f t="shared" si="9"/>
        <v>6.3652293577981647</v>
      </c>
      <c r="I114" s="79">
        <f>AVERAGE(G114:G117)/1000</f>
        <v>5.5901146788990825</v>
      </c>
      <c r="J114" s="1" t="s">
        <v>207</v>
      </c>
      <c r="K114" s="1" t="s">
        <v>0</v>
      </c>
      <c r="L114" s="20">
        <f t="shared" si="14"/>
        <v>2.8722962147723323</v>
      </c>
      <c r="M114" s="20"/>
      <c r="N114" s="21">
        <f>TTEST(G114:G117,G94:G97,2,2)</f>
        <v>0.95530074950833188</v>
      </c>
    </row>
    <row r="115" spans="1:14" x14ac:dyDescent="0.15">
      <c r="A115" s="54">
        <v>22</v>
      </c>
      <c r="B115" s="8">
        <v>1371</v>
      </c>
      <c r="C115" s="65">
        <v>0.82</v>
      </c>
      <c r="D115" s="65">
        <v>0.623</v>
      </c>
      <c r="E115" s="1">
        <f t="shared" si="15"/>
        <v>0.72150000000000003</v>
      </c>
      <c r="F115" s="79">
        <f t="shared" si="16"/>
        <v>63.568807339449549</v>
      </c>
      <c r="G115" s="79">
        <f t="shared" si="17"/>
        <v>5721.1926605504595</v>
      </c>
      <c r="H115" s="1">
        <f t="shared" si="9"/>
        <v>5.7211926605504599</v>
      </c>
      <c r="I115" s="79"/>
      <c r="J115" s="1" t="s">
        <v>207</v>
      </c>
      <c r="K115" s="1" t="s">
        <v>0</v>
      </c>
      <c r="L115" s="20">
        <f t="shared" si="14"/>
        <v>2.5816760244075105</v>
      </c>
      <c r="M115" s="20"/>
      <c r="N115" s="9"/>
    </row>
    <row r="116" spans="1:14" x14ac:dyDescent="0.15">
      <c r="A116" s="54">
        <v>23</v>
      </c>
      <c r="B116" s="8">
        <v>1369</v>
      </c>
      <c r="C116" s="65">
        <v>0.60799999999999998</v>
      </c>
      <c r="D116" s="65">
        <v>0.82199999999999995</v>
      </c>
      <c r="E116" s="1">
        <f t="shared" si="15"/>
        <v>0.71499999999999997</v>
      </c>
      <c r="F116" s="79">
        <f t="shared" si="16"/>
        <v>62.972477064220186</v>
      </c>
      <c r="G116" s="79">
        <f t="shared" si="17"/>
        <v>5667.5229357798171</v>
      </c>
      <c r="H116" s="1">
        <f t="shared" si="9"/>
        <v>5.6675229357798171</v>
      </c>
      <c r="I116" s="79"/>
      <c r="J116" s="1" t="s">
        <v>207</v>
      </c>
      <c r="K116" s="1" t="s">
        <v>0</v>
      </c>
      <c r="L116" s="20">
        <f t="shared" si="14"/>
        <v>2.5574576752104416</v>
      </c>
      <c r="M116" s="20"/>
      <c r="N116" s="9"/>
    </row>
    <row r="117" spans="1:14" ht="15" thickBot="1" x14ac:dyDescent="0.2">
      <c r="A117" s="54">
        <v>24</v>
      </c>
      <c r="B117" s="14">
        <v>1398</v>
      </c>
      <c r="C117" s="76">
        <v>0.41199999999999998</v>
      </c>
      <c r="D117" s="76">
        <v>0.76100000000000001</v>
      </c>
      <c r="E117" s="15">
        <f t="shared" si="15"/>
        <v>0.58650000000000002</v>
      </c>
      <c r="F117" s="82">
        <f t="shared" si="16"/>
        <v>51.183486238532119</v>
      </c>
      <c r="G117" s="82">
        <f t="shared" si="17"/>
        <v>4606.5137614678906</v>
      </c>
      <c r="H117" s="15">
        <f t="shared" si="9"/>
        <v>4.606513761467891</v>
      </c>
      <c r="I117" s="82"/>
      <c r="J117" s="15" t="s">
        <v>207</v>
      </c>
      <c r="K117" s="15" t="s">
        <v>0</v>
      </c>
      <c r="L117" s="26">
        <f t="shared" si="14"/>
        <v>2.0786795410837784</v>
      </c>
      <c r="M117" s="26"/>
      <c r="N117" s="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956B-952B-AE49-84A9-5B49980D5025}">
  <dimension ref="B1:L34"/>
  <sheetViews>
    <sheetView workbookViewId="0">
      <selection activeCell="Q19" sqref="Q19"/>
    </sheetView>
  </sheetViews>
  <sheetFormatPr baseColWidth="10" defaultRowHeight="16" x14ac:dyDescent="0.2"/>
  <cols>
    <col min="2" max="2" width="17.5" bestFit="1" customWidth="1"/>
  </cols>
  <sheetData>
    <row r="1" spans="2:12" ht="17" thickBot="1" x14ac:dyDescent="0.25"/>
    <row r="2" spans="2:12" ht="17" thickBot="1" x14ac:dyDescent="0.25">
      <c r="B2" s="352" t="s">
        <v>218</v>
      </c>
      <c r="C2" s="353"/>
      <c r="D2" s="353"/>
      <c r="E2" s="353"/>
      <c r="F2" s="353"/>
      <c r="G2" s="353"/>
      <c r="H2" s="353"/>
      <c r="I2" s="353"/>
      <c r="J2" s="353"/>
      <c r="K2" s="353"/>
      <c r="L2" s="354"/>
    </row>
    <row r="3" spans="2:12" s="94" customFormat="1" x14ac:dyDescent="0.2">
      <c r="B3" s="95" t="s">
        <v>210</v>
      </c>
      <c r="C3" s="94" t="s">
        <v>50</v>
      </c>
      <c r="D3" s="94" t="s">
        <v>49</v>
      </c>
      <c r="E3" s="94" t="s">
        <v>211</v>
      </c>
      <c r="F3" s="94" t="s">
        <v>212</v>
      </c>
      <c r="G3" s="94" t="s">
        <v>213</v>
      </c>
      <c r="H3" s="94" t="s">
        <v>217</v>
      </c>
      <c r="I3" s="96" t="s">
        <v>214</v>
      </c>
      <c r="J3" s="96" t="s">
        <v>215</v>
      </c>
      <c r="L3" s="97" t="s">
        <v>216</v>
      </c>
    </row>
    <row r="4" spans="2:12" x14ac:dyDescent="0.2">
      <c r="B4" s="83">
        <v>3802</v>
      </c>
      <c r="C4" t="s">
        <v>1</v>
      </c>
      <c r="D4" t="s">
        <v>23</v>
      </c>
      <c r="E4" s="84">
        <v>28.3613870855614</v>
      </c>
      <c r="F4" s="84">
        <v>18.295664667851199</v>
      </c>
      <c r="G4" s="85">
        <v>10.065722417710202</v>
      </c>
      <c r="H4" s="85">
        <v>10.218468933422079</v>
      </c>
      <c r="I4" s="53">
        <v>-0.15274651571187725</v>
      </c>
      <c r="J4" s="53">
        <v>1.1116838153762334</v>
      </c>
      <c r="K4" s="53">
        <v>1.0259536531283249</v>
      </c>
      <c r="L4" s="86">
        <v>1.0835614376794713</v>
      </c>
    </row>
    <row r="5" spans="2:12" x14ac:dyDescent="0.2">
      <c r="B5" s="83">
        <v>3803</v>
      </c>
      <c r="C5" t="s">
        <v>1</v>
      </c>
      <c r="D5" t="s">
        <v>23</v>
      </c>
      <c r="E5" s="84">
        <v>28.390781676502598</v>
      </c>
      <c r="F5" s="84">
        <v>18.6413075610823</v>
      </c>
      <c r="G5" s="85">
        <v>9.7494741154202984</v>
      </c>
      <c r="H5" s="87"/>
      <c r="I5" s="53">
        <v>-0.46899481800178044</v>
      </c>
      <c r="J5" s="53">
        <v>1.3841447443504074</v>
      </c>
      <c r="L5" s="86">
        <v>1.3491298950297519</v>
      </c>
    </row>
    <row r="6" spans="2:12" x14ac:dyDescent="0.2">
      <c r="B6" s="83">
        <v>3804</v>
      </c>
      <c r="C6" t="s">
        <v>1</v>
      </c>
      <c r="D6" t="s">
        <v>23</v>
      </c>
      <c r="E6" s="84">
        <v>27.7</v>
      </c>
      <c r="F6" s="84">
        <v>17.558336497843499</v>
      </c>
      <c r="G6" s="85">
        <v>10.141663502156501</v>
      </c>
      <c r="H6" s="87"/>
      <c r="I6" s="53">
        <v>-7.680543126557815E-2</v>
      </c>
      <c r="J6" s="53">
        <v>1.0546800682915964</v>
      </c>
      <c r="L6" s="86">
        <v>1.0279997201390914</v>
      </c>
    </row>
    <row r="7" spans="2:12" x14ac:dyDescent="0.2">
      <c r="B7" s="83">
        <v>3805</v>
      </c>
      <c r="C7" t="s">
        <v>1</v>
      </c>
      <c r="D7" t="s">
        <v>23</v>
      </c>
      <c r="E7" s="84">
        <v>28.742305471930401</v>
      </c>
      <c r="F7" s="84">
        <v>17.831944087845201</v>
      </c>
      <c r="G7" s="85">
        <v>10.910361384085199</v>
      </c>
      <c r="H7" s="87"/>
      <c r="I7" s="53">
        <v>0.69189245066312033</v>
      </c>
      <c r="J7" s="53">
        <v>0.61904129169150002</v>
      </c>
      <c r="L7" s="86">
        <v>0.60338134164630841</v>
      </c>
    </row>
    <row r="8" spans="2:12" x14ac:dyDescent="0.2">
      <c r="B8" s="83">
        <v>3813</v>
      </c>
      <c r="C8" t="s">
        <v>1</v>
      </c>
      <c r="D8" t="s">
        <v>23</v>
      </c>
      <c r="E8" s="84">
        <v>29.26</v>
      </c>
      <c r="F8" s="53">
        <v>18.8954744284706</v>
      </c>
      <c r="G8" s="85">
        <v>10.364525571529402</v>
      </c>
      <c r="H8" s="87"/>
      <c r="I8" s="53">
        <v>0.14605663810732317</v>
      </c>
      <c r="J8" s="53">
        <v>0.90371724743097082</v>
      </c>
      <c r="L8" s="86">
        <v>0.88085582099675519</v>
      </c>
    </row>
    <row r="9" spans="2:12" x14ac:dyDescent="0.2">
      <c r="B9" s="83">
        <v>3815</v>
      </c>
      <c r="C9" t="s">
        <v>1</v>
      </c>
      <c r="D9" t="s">
        <v>23</v>
      </c>
      <c r="E9" s="84">
        <v>28.366582950943901</v>
      </c>
      <c r="F9" s="53">
        <v>18.0812584558278</v>
      </c>
      <c r="G9" s="85">
        <v>10.2853244951161</v>
      </c>
      <c r="H9" s="87"/>
      <c r="I9" s="53">
        <v>6.6855561694021404E-2</v>
      </c>
      <c r="J9" s="53">
        <v>0.95471659272057763</v>
      </c>
      <c r="L9" s="86">
        <v>0.93056503070042973</v>
      </c>
    </row>
    <row r="10" spans="2:12" x14ac:dyDescent="0.2">
      <c r="B10" s="83">
        <v>3811</v>
      </c>
      <c r="C10" t="s">
        <v>1</v>
      </c>
      <c r="D10" t="s">
        <v>23</v>
      </c>
      <c r="E10" s="84">
        <v>27.711148522597</v>
      </c>
      <c r="F10" s="53">
        <v>17.698937474660148</v>
      </c>
      <c r="G10" s="85">
        <v>10.012211047936852</v>
      </c>
      <c r="H10" s="87"/>
      <c r="I10" s="53">
        <v>-0.20625788548522728</v>
      </c>
      <c r="J10" s="53">
        <v>1.1536918120369879</v>
      </c>
      <c r="L10" s="86">
        <v>1.1245067538081914</v>
      </c>
    </row>
    <row r="11" spans="2:12" x14ac:dyDescent="0.2">
      <c r="B11" s="83"/>
      <c r="L11" s="86"/>
    </row>
    <row r="12" spans="2:12" x14ac:dyDescent="0.2">
      <c r="B12" s="83">
        <v>1291</v>
      </c>
      <c r="C12" t="s">
        <v>1</v>
      </c>
      <c r="D12" t="s">
        <v>13</v>
      </c>
      <c r="E12" s="84">
        <v>29.11</v>
      </c>
      <c r="F12" s="84">
        <v>19.709221692762899</v>
      </c>
      <c r="G12" s="84">
        <v>9.4007783072371005</v>
      </c>
      <c r="H12" s="84">
        <v>9.1161717651287812</v>
      </c>
      <c r="I12" s="84">
        <v>-0.81769062618497834</v>
      </c>
      <c r="J12" s="53">
        <v>1.7625823043374427</v>
      </c>
      <c r="K12" s="88"/>
      <c r="L12" s="86">
        <v>1.7179940818603248</v>
      </c>
    </row>
    <row r="13" spans="2:12" x14ac:dyDescent="0.2">
      <c r="B13" s="83">
        <v>1316</v>
      </c>
      <c r="C13" t="s">
        <v>1</v>
      </c>
      <c r="D13" t="s">
        <v>13</v>
      </c>
      <c r="E13" s="84">
        <v>28.79</v>
      </c>
      <c r="F13" s="84">
        <v>19.2161069007633</v>
      </c>
      <c r="G13" s="84">
        <v>9.5738930992366988</v>
      </c>
      <c r="I13" s="84">
        <v>-0.64457583418538</v>
      </c>
      <c r="J13" s="53">
        <v>1.5632795998834126</v>
      </c>
      <c r="K13" s="88"/>
      <c r="L13" s="86">
        <v>1.5237331580395277</v>
      </c>
    </row>
    <row r="14" spans="2:12" x14ac:dyDescent="0.2">
      <c r="B14" s="83">
        <v>1399</v>
      </c>
      <c r="C14" t="s">
        <v>1</v>
      </c>
      <c r="D14" t="s">
        <v>13</v>
      </c>
      <c r="E14" s="53">
        <v>28.175144741104248</v>
      </c>
      <c r="F14" s="84">
        <v>18.439519449158599</v>
      </c>
      <c r="G14" s="84">
        <v>9.7356252919456487</v>
      </c>
      <c r="I14" s="84">
        <v>-0.48284364147643011</v>
      </c>
      <c r="J14" s="53">
        <v>1.3974955038214933</v>
      </c>
      <c r="L14" s="86">
        <v>1.3621429189908021</v>
      </c>
    </row>
    <row r="15" spans="2:12" x14ac:dyDescent="0.2">
      <c r="B15" s="83">
        <v>1400</v>
      </c>
      <c r="C15" t="s">
        <v>1</v>
      </c>
      <c r="D15" t="s">
        <v>13</v>
      </c>
      <c r="E15" s="53">
        <v>26.164184479677651</v>
      </c>
      <c r="F15" s="84">
        <v>17.913688975893901</v>
      </c>
      <c r="G15" s="84">
        <v>8.2504955037837497</v>
      </c>
      <c r="H15" s="84"/>
      <c r="I15" s="84">
        <v>-1.9679734296383291</v>
      </c>
      <c r="J15" s="53">
        <v>3.9121818418028091</v>
      </c>
      <c r="L15" s="86">
        <v>3.8132149828345892</v>
      </c>
    </row>
    <row r="16" spans="2:12" x14ac:dyDescent="0.2">
      <c r="B16" s="83">
        <v>1402</v>
      </c>
      <c r="C16" t="s">
        <v>1</v>
      </c>
      <c r="D16" t="s">
        <v>13</v>
      </c>
      <c r="E16" s="53">
        <v>28.359748280013349</v>
      </c>
      <c r="F16" s="84">
        <v>19.152596043364401</v>
      </c>
      <c r="G16" s="84">
        <v>9.2071522366489482</v>
      </c>
      <c r="H16" s="84"/>
      <c r="I16" s="84">
        <v>-1.0113166967731306</v>
      </c>
      <c r="J16" s="53">
        <v>2.0157499646004031</v>
      </c>
      <c r="L16" s="86">
        <v>1.9647573342655429</v>
      </c>
    </row>
    <row r="17" spans="2:12" x14ac:dyDescent="0.2">
      <c r="B17" s="83">
        <v>1404</v>
      </c>
      <c r="C17" t="s">
        <v>1</v>
      </c>
      <c r="D17" t="s">
        <v>13</v>
      </c>
      <c r="E17" s="53">
        <v>28.17214650360695</v>
      </c>
      <c r="F17" s="84">
        <v>19.566449129016998</v>
      </c>
      <c r="G17" s="84">
        <v>8.6056973745899512</v>
      </c>
      <c r="H17" s="84"/>
      <c r="I17" s="84">
        <v>-1.6127715588321276</v>
      </c>
      <c r="J17" s="53">
        <v>3.0583882419783905</v>
      </c>
      <c r="L17" s="86">
        <v>2.9810198858913286</v>
      </c>
    </row>
    <row r="18" spans="2:12" x14ac:dyDescent="0.2">
      <c r="B18" s="83">
        <v>1405</v>
      </c>
      <c r="C18" t="s">
        <v>1</v>
      </c>
      <c r="D18" t="s">
        <v>13</v>
      </c>
      <c r="E18" s="53">
        <v>27.801925492591948</v>
      </c>
      <c r="F18" s="84">
        <v>18.265691410866001</v>
      </c>
      <c r="G18" s="84">
        <v>9.5362340817259472</v>
      </c>
      <c r="I18" s="84">
        <v>-0.68223485169613163</v>
      </c>
      <c r="J18" s="53">
        <v>1.6046235229593373</v>
      </c>
      <c r="L18" s="86">
        <v>1.5640311997199285</v>
      </c>
    </row>
    <row r="19" spans="2:12" x14ac:dyDescent="0.2">
      <c r="B19" s="83">
        <v>1406</v>
      </c>
      <c r="C19" t="s">
        <v>1</v>
      </c>
      <c r="D19" t="s">
        <v>13</v>
      </c>
      <c r="E19" s="53">
        <v>27.660809568248201</v>
      </c>
      <c r="F19" s="84">
        <v>18.866117113080001</v>
      </c>
      <c r="G19" s="84">
        <v>8.7946924551681995</v>
      </c>
      <c r="H19" s="84"/>
      <c r="I19" s="84">
        <v>-1.4237764782538793</v>
      </c>
      <c r="J19" s="53">
        <v>2.6828687514024012</v>
      </c>
      <c r="K19" s="88"/>
      <c r="L19" s="86">
        <v>2.6149999497753451</v>
      </c>
    </row>
    <row r="20" spans="2:12" x14ac:dyDescent="0.2">
      <c r="B20" s="83">
        <v>1407</v>
      </c>
      <c r="C20" t="s">
        <v>1</v>
      </c>
      <c r="D20" t="s">
        <v>13</v>
      </c>
      <c r="E20" s="53">
        <v>28.340650120377248</v>
      </c>
      <c r="F20" s="84">
        <v>19.139986939224102</v>
      </c>
      <c r="G20" s="84">
        <v>9.2006631811531463</v>
      </c>
      <c r="H20" s="84"/>
      <c r="I20" s="84">
        <v>-1.0178057522689326</v>
      </c>
      <c r="J20" s="53">
        <v>2.0248369677066131</v>
      </c>
      <c r="L20" s="86">
        <v>1.9736144625368854</v>
      </c>
    </row>
    <row r="21" spans="2:12" x14ac:dyDescent="0.2">
      <c r="B21" s="83">
        <v>1409</v>
      </c>
      <c r="C21" t="s">
        <v>1</v>
      </c>
      <c r="D21" t="s">
        <v>13</v>
      </c>
      <c r="E21" s="53">
        <v>28.47812618975275</v>
      </c>
      <c r="F21" s="84">
        <v>19.497279393507501</v>
      </c>
      <c r="G21" s="84">
        <v>8.980846796245249</v>
      </c>
      <c r="H21" s="84"/>
      <c r="I21" s="84">
        <v>-1.2376221371768299</v>
      </c>
      <c r="J21" s="53">
        <v>2.3580954841147985</v>
      </c>
      <c r="L21" s="86">
        <v>2.298442504614632</v>
      </c>
    </row>
    <row r="22" spans="2:12" x14ac:dyDescent="0.2">
      <c r="B22" s="83">
        <v>1302</v>
      </c>
      <c r="C22" t="s">
        <v>1</v>
      </c>
      <c r="D22" t="s">
        <v>13</v>
      </c>
      <c r="E22" s="53">
        <v>26.200391999120949</v>
      </c>
      <c r="F22" s="84">
        <v>17.208580910439</v>
      </c>
      <c r="G22" s="84">
        <v>8.9918110886819491</v>
      </c>
      <c r="H22" s="84"/>
      <c r="I22" s="84">
        <v>-1.2266578447401297</v>
      </c>
      <c r="J22" s="53">
        <v>2.3402421960366673</v>
      </c>
      <c r="L22" s="86">
        <v>2.2810408529672177</v>
      </c>
    </row>
    <row r="23" spans="2:12" x14ac:dyDescent="0.2">
      <c r="B23" s="83"/>
      <c r="G23" s="84"/>
      <c r="L23" s="86"/>
    </row>
    <row r="24" spans="2:12" x14ac:dyDescent="0.2">
      <c r="B24" s="83">
        <v>1359</v>
      </c>
      <c r="C24" t="s">
        <v>1</v>
      </c>
      <c r="D24" t="s">
        <v>0</v>
      </c>
      <c r="E24" s="53">
        <v>30.247737622552901</v>
      </c>
      <c r="F24" s="53">
        <v>20.665950329684399</v>
      </c>
      <c r="G24" s="84">
        <v>9.5817872928685013</v>
      </c>
      <c r="H24" s="53"/>
      <c r="I24" s="84">
        <v>-0.63668164055357757</v>
      </c>
      <c r="J24" s="53">
        <v>1.5547489475312046</v>
      </c>
      <c r="K24" s="53"/>
      <c r="L24" s="86">
        <v>1.5154183064610023</v>
      </c>
    </row>
    <row r="25" spans="2:12" x14ac:dyDescent="0.2">
      <c r="B25" s="83">
        <v>1366</v>
      </c>
      <c r="C25" t="s">
        <v>1</v>
      </c>
      <c r="D25" t="s">
        <v>0</v>
      </c>
      <c r="E25" s="53">
        <v>28.7984039588443</v>
      </c>
      <c r="F25" s="53">
        <v>19.281341940357301</v>
      </c>
      <c r="G25" s="84">
        <v>9.5170620184869996</v>
      </c>
      <c r="H25" s="53"/>
      <c r="I25" s="84">
        <v>-0.70140691493507923</v>
      </c>
      <c r="J25" s="53">
        <v>1.6260897810716486</v>
      </c>
      <c r="K25" s="53"/>
      <c r="L25" s="86">
        <v>1.584954423733856</v>
      </c>
    </row>
    <row r="26" spans="2:12" x14ac:dyDescent="0.2">
      <c r="B26" s="83">
        <v>1362</v>
      </c>
      <c r="C26" t="s">
        <v>1</v>
      </c>
      <c r="D26" t="s">
        <v>0</v>
      </c>
      <c r="E26" s="53">
        <v>28.9989876003403</v>
      </c>
      <c r="F26" s="53">
        <v>19.942461173928901</v>
      </c>
      <c r="G26" s="84">
        <v>9.0565264264113985</v>
      </c>
      <c r="H26" s="53"/>
      <c r="I26" s="84">
        <v>-1.1619425070106804</v>
      </c>
      <c r="J26" s="53">
        <v>2.2375850300621241</v>
      </c>
      <c r="K26" s="53"/>
      <c r="L26" s="86">
        <v>2.1809806156830849</v>
      </c>
    </row>
    <row r="27" spans="2:12" x14ac:dyDescent="0.2">
      <c r="B27" s="83">
        <v>1357</v>
      </c>
      <c r="C27" t="s">
        <v>1</v>
      </c>
      <c r="D27" t="s">
        <v>0</v>
      </c>
      <c r="E27" s="53">
        <v>28.39</v>
      </c>
      <c r="F27" s="53">
        <v>18.837796900911599</v>
      </c>
      <c r="G27" s="84">
        <v>9.5522030990884019</v>
      </c>
      <c r="H27" s="53"/>
      <c r="I27" s="84">
        <v>-0.66626583433367692</v>
      </c>
      <c r="J27" s="53">
        <v>1.5869600763868799</v>
      </c>
      <c r="K27" s="53"/>
      <c r="L27" s="86">
        <v>1.5468145871384553</v>
      </c>
    </row>
    <row r="28" spans="2:12" x14ac:dyDescent="0.2">
      <c r="B28" s="83">
        <v>1361</v>
      </c>
      <c r="C28" t="s">
        <v>1</v>
      </c>
      <c r="D28" t="s">
        <v>0</v>
      </c>
      <c r="E28" s="53">
        <v>28.157762248344302</v>
      </c>
      <c r="F28" s="53">
        <v>18.333497935940201</v>
      </c>
      <c r="G28" s="84">
        <v>9.8242643124041003</v>
      </c>
      <c r="H28" s="53"/>
      <c r="I28" s="84">
        <v>-0.3942046210179786</v>
      </c>
      <c r="J28" s="53">
        <v>1.3142180127335281</v>
      </c>
      <c r="K28" s="53"/>
      <c r="L28" s="86">
        <v>1.2809721070013556</v>
      </c>
    </row>
    <row r="29" spans="2:12" x14ac:dyDescent="0.2">
      <c r="B29" s="83">
        <v>1368</v>
      </c>
      <c r="C29" t="s">
        <v>1</v>
      </c>
      <c r="D29" t="s">
        <v>0</v>
      </c>
      <c r="E29" s="53">
        <v>29.1150213560304</v>
      </c>
      <c r="F29" s="53">
        <v>19.218708101092702</v>
      </c>
      <c r="G29" s="84">
        <v>9.8963132549376986</v>
      </c>
      <c r="H29" s="53"/>
      <c r="I29" s="84">
        <v>-0.3221556784843802</v>
      </c>
      <c r="J29" s="53">
        <v>1.2501972017145389</v>
      </c>
      <c r="K29" s="53"/>
      <c r="L29" s="86">
        <v>1.2185708369013097</v>
      </c>
    </row>
    <row r="30" spans="2:12" x14ac:dyDescent="0.2">
      <c r="B30" s="83">
        <v>1370</v>
      </c>
      <c r="C30" t="s">
        <v>1</v>
      </c>
      <c r="D30" t="s">
        <v>0</v>
      </c>
      <c r="E30" s="53">
        <v>27.389169291521</v>
      </c>
      <c r="F30" s="53">
        <v>18.400616665616401</v>
      </c>
      <c r="G30" s="84">
        <v>8.9885526259045996</v>
      </c>
      <c r="H30" s="53"/>
      <c r="I30" s="84">
        <v>-1.2299163075174793</v>
      </c>
      <c r="J30" s="53">
        <v>2.3455338272655557</v>
      </c>
      <c r="K30" s="53"/>
      <c r="L30" s="86">
        <v>2.286198621266744</v>
      </c>
    </row>
    <row r="31" spans="2:12" ht="17" thickBot="1" x14ac:dyDescent="0.25">
      <c r="B31" s="89">
        <v>1398</v>
      </c>
      <c r="C31" s="90" t="s">
        <v>207</v>
      </c>
      <c r="D31" s="90" t="s">
        <v>0</v>
      </c>
      <c r="E31" s="91">
        <v>30.153449030741999</v>
      </c>
      <c r="F31" s="91">
        <v>19.422631747962399</v>
      </c>
      <c r="G31" s="92">
        <v>10.73</v>
      </c>
      <c r="H31" s="91"/>
      <c r="I31" s="92">
        <v>0.51153106657792158</v>
      </c>
      <c r="J31" s="91">
        <v>0.70147759646268204</v>
      </c>
      <c r="K31" s="91"/>
      <c r="L31" s="93">
        <v>0.68373224689414136</v>
      </c>
    </row>
    <row r="32" spans="2:12" x14ac:dyDescent="0.2">
      <c r="B32" s="53"/>
    </row>
    <row r="33" spans="2:2" x14ac:dyDescent="0.2">
      <c r="B33" s="53"/>
    </row>
    <row r="34" spans="2:2" x14ac:dyDescent="0.2">
      <c r="B34" s="53"/>
    </row>
  </sheetData>
  <mergeCells count="1">
    <mergeCell ref="B2:L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E1525-8813-8440-8C4B-F4714192008E}">
  <dimension ref="A1:J65"/>
  <sheetViews>
    <sheetView workbookViewId="0">
      <selection activeCell="M26" sqref="M26"/>
    </sheetView>
  </sheetViews>
  <sheetFormatPr baseColWidth="10" defaultRowHeight="16" x14ac:dyDescent="0.2"/>
  <cols>
    <col min="2" max="2" width="12.83203125" customWidth="1"/>
    <col min="3" max="3" width="14.33203125" customWidth="1"/>
    <col min="9" max="9" width="14.6640625" bestFit="1" customWidth="1"/>
  </cols>
  <sheetData>
    <row r="1" spans="1:10" ht="17" thickBot="1" x14ac:dyDescent="0.25">
      <c r="A1" s="94" t="s">
        <v>262</v>
      </c>
    </row>
    <row r="2" spans="1:10" ht="17" thickBot="1" x14ac:dyDescent="0.25">
      <c r="B2" s="123" t="s">
        <v>258</v>
      </c>
      <c r="C2" s="124" t="s">
        <v>257</v>
      </c>
      <c r="D2" s="125" t="s">
        <v>255</v>
      </c>
      <c r="E2" s="125" t="s">
        <v>263</v>
      </c>
      <c r="F2" s="126" t="s">
        <v>213</v>
      </c>
      <c r="G2" s="124" t="s">
        <v>256</v>
      </c>
      <c r="H2" s="124" t="s">
        <v>214</v>
      </c>
      <c r="I2" s="124" t="s">
        <v>215</v>
      </c>
      <c r="J2" s="127" t="s">
        <v>216</v>
      </c>
    </row>
    <row r="3" spans="1:10" x14ac:dyDescent="0.2">
      <c r="B3" s="120" t="s">
        <v>259</v>
      </c>
      <c r="C3" s="98" t="s">
        <v>224</v>
      </c>
      <c r="D3" s="103">
        <v>33.849397745006499</v>
      </c>
      <c r="E3" s="103">
        <v>13.380018097713799</v>
      </c>
      <c r="F3" s="104">
        <f>D3-E3</f>
        <v>20.469379647292698</v>
      </c>
      <c r="G3" s="119">
        <f>AVERAGE(F3:F5)</f>
        <v>20.522310033156867</v>
      </c>
      <c r="H3" s="104">
        <f>F3-$G$3</f>
        <v>-5.2930385864168983E-2</v>
      </c>
      <c r="I3" s="104">
        <f>2^(-H3)</f>
        <v>1.037369879313059</v>
      </c>
      <c r="J3" s="105">
        <v>1.1872885088765595</v>
      </c>
    </row>
    <row r="4" spans="1:10" x14ac:dyDescent="0.2">
      <c r="B4" s="121"/>
      <c r="C4" s="98" t="s">
        <v>225</v>
      </c>
      <c r="D4" s="103">
        <v>34.974280239724202</v>
      </c>
      <c r="E4" s="103">
        <v>14.5999356683191</v>
      </c>
      <c r="F4" s="104">
        <f t="shared" ref="F4:F21" si="0">D4-E4</f>
        <v>20.374344571405103</v>
      </c>
      <c r="G4" s="98"/>
      <c r="H4" s="104">
        <f t="shared" ref="H4:H33" si="1">F4-$G$3</f>
        <v>-0.14796546175176317</v>
      </c>
      <c r="I4" s="104">
        <f t="shared" ref="I4:I39" si="2">2^(-H4)</f>
        <v>1.1080058217889941</v>
      </c>
      <c r="J4" s="105"/>
    </row>
    <row r="5" spans="1:10" ht="17" thickBot="1" x14ac:dyDescent="0.25">
      <c r="B5" s="122"/>
      <c r="C5" s="108" t="s">
        <v>226</v>
      </c>
      <c r="D5" s="106">
        <v>36.043203168766297</v>
      </c>
      <c r="E5" s="106">
        <v>15.3199972879935</v>
      </c>
      <c r="F5" s="107">
        <f t="shared" si="0"/>
        <v>20.723205880772795</v>
      </c>
      <c r="G5" s="108"/>
      <c r="H5" s="107">
        <f t="shared" si="1"/>
        <v>0.2008958476159286</v>
      </c>
      <c r="I5" s="107">
        <f t="shared" si="2"/>
        <v>0.87001015902523715</v>
      </c>
      <c r="J5" s="109"/>
    </row>
    <row r="6" spans="1:10" x14ac:dyDescent="0.2">
      <c r="B6" s="120" t="s">
        <v>260</v>
      </c>
      <c r="C6" s="111" t="s">
        <v>227</v>
      </c>
      <c r="D6" s="115">
        <v>32.253484734257</v>
      </c>
      <c r="E6" s="99">
        <v>11.731</v>
      </c>
      <c r="F6" s="100">
        <f t="shared" si="0"/>
        <v>20.522484734256999</v>
      </c>
      <c r="G6" s="101">
        <f>AVERAGE(F6:F8)</f>
        <v>20.842898242087298</v>
      </c>
      <c r="H6" s="100">
        <f>F6-$G$6</f>
        <v>-0.32041350783029898</v>
      </c>
      <c r="I6" s="100">
        <f t="shared" si="2"/>
        <v>1.2486883989152995</v>
      </c>
      <c r="J6" s="102"/>
    </row>
    <row r="7" spans="1:10" x14ac:dyDescent="0.2">
      <c r="B7" s="121"/>
      <c r="C7" s="98" t="s">
        <v>228</v>
      </c>
      <c r="D7" s="84">
        <v>33.165031445313197</v>
      </c>
      <c r="E7" s="103">
        <v>11.508564234725901</v>
      </c>
      <c r="F7" s="104">
        <f t="shared" si="0"/>
        <v>21.656467210587294</v>
      </c>
      <c r="G7" s="98"/>
      <c r="H7" s="104">
        <f t="shared" si="1"/>
        <v>1.1341571774304278</v>
      </c>
      <c r="I7" s="104">
        <f t="shared" si="2"/>
        <v>0.45560100121006641</v>
      </c>
      <c r="J7" s="105"/>
    </row>
    <row r="8" spans="1:10" ht="17" thickBot="1" x14ac:dyDescent="0.25">
      <c r="B8" s="122"/>
      <c r="C8" s="108" t="s">
        <v>229</v>
      </c>
      <c r="D8" s="92">
        <v>32.164813515552702</v>
      </c>
      <c r="E8" s="106">
        <v>11.8150707341351</v>
      </c>
      <c r="F8" s="107">
        <f t="shared" si="0"/>
        <v>20.349742781417604</v>
      </c>
      <c r="G8" s="110"/>
      <c r="H8" s="107">
        <f>F8-$G$6</f>
        <v>-0.49315546066969418</v>
      </c>
      <c r="I8" s="107">
        <f t="shared" si="2"/>
        <v>1.4075200374663703</v>
      </c>
      <c r="J8" s="109"/>
    </row>
    <row r="9" spans="1:10" x14ac:dyDescent="0.2">
      <c r="B9" s="120" t="s">
        <v>261</v>
      </c>
      <c r="C9" s="111" t="s">
        <v>219</v>
      </c>
      <c r="D9" s="99">
        <v>39.829817582589598</v>
      </c>
      <c r="E9" s="99">
        <v>21.265647921676099</v>
      </c>
      <c r="F9" s="100">
        <f t="shared" si="0"/>
        <v>18.5641696609135</v>
      </c>
      <c r="G9" s="101">
        <f>AVERAGE(F9:F11)</f>
        <v>19.051045268205002</v>
      </c>
      <c r="H9" s="100">
        <f>F9-$G$9</f>
        <v>-0.48687560729150192</v>
      </c>
      <c r="I9" s="100">
        <f t="shared" si="2"/>
        <v>1.4014066111526335</v>
      </c>
      <c r="J9" s="102"/>
    </row>
    <row r="10" spans="1:10" x14ac:dyDescent="0.2">
      <c r="B10" s="121"/>
      <c r="C10" s="98" t="s">
        <v>220</v>
      </c>
      <c r="D10" s="103">
        <v>37.089979719185799</v>
      </c>
      <c r="E10" s="103">
        <v>17.7171996107861</v>
      </c>
      <c r="F10" s="104">
        <f t="shared" si="0"/>
        <v>19.372780108399699</v>
      </c>
      <c r="G10" s="104"/>
      <c r="H10" s="104">
        <f t="shared" ref="H10:H11" si="3">F10-$G$9</f>
        <v>0.32173484019469711</v>
      </c>
      <c r="I10" s="104">
        <f t="shared" si="2"/>
        <v>0.80010717033406509</v>
      </c>
      <c r="J10" s="105"/>
    </row>
    <row r="11" spans="1:10" ht="17" thickBot="1" x14ac:dyDescent="0.25">
      <c r="B11" s="122"/>
      <c r="C11" s="108" t="s">
        <v>221</v>
      </c>
      <c r="D11" s="106">
        <v>35.010871050713</v>
      </c>
      <c r="E11" s="106">
        <v>15.794685015411201</v>
      </c>
      <c r="F11" s="107">
        <f t="shared" si="0"/>
        <v>19.216186035301799</v>
      </c>
      <c r="G11" s="108"/>
      <c r="H11" s="107">
        <f t="shared" si="3"/>
        <v>0.1651407670967977</v>
      </c>
      <c r="I11" s="107">
        <f t="shared" si="2"/>
        <v>0.89184149613411445</v>
      </c>
      <c r="J11" s="109"/>
    </row>
    <row r="12" spans="1:10" x14ac:dyDescent="0.2">
      <c r="B12" s="121" t="s">
        <v>259</v>
      </c>
      <c r="C12" s="111" t="s">
        <v>230</v>
      </c>
      <c r="D12" s="99">
        <v>31.9993187391185</v>
      </c>
      <c r="E12" s="99">
        <v>13.3045366979725</v>
      </c>
      <c r="F12" s="100">
        <f t="shared" si="0"/>
        <v>18.694782041145999</v>
      </c>
      <c r="G12" s="111"/>
      <c r="H12" s="100">
        <f>F12-$G$3</f>
        <v>-1.827527992010868</v>
      </c>
      <c r="I12" s="100">
        <f t="shared" si="2"/>
        <v>3.5492839362989552</v>
      </c>
      <c r="J12" s="102">
        <f>AVERAGE(I12:I21)</f>
        <v>4.285969713669024</v>
      </c>
    </row>
    <row r="13" spans="1:10" x14ac:dyDescent="0.2">
      <c r="B13" s="121"/>
      <c r="C13" s="98" t="s">
        <v>231</v>
      </c>
      <c r="D13" s="103">
        <v>32.328811513514196</v>
      </c>
      <c r="E13" s="103">
        <v>13.641732719804899</v>
      </c>
      <c r="F13" s="104">
        <f t="shared" si="0"/>
        <v>18.687078793709297</v>
      </c>
      <c r="G13" s="98"/>
      <c r="H13" s="104">
        <f t="shared" si="1"/>
        <v>-1.8352312394475696</v>
      </c>
      <c r="I13" s="104">
        <f t="shared" si="2"/>
        <v>3.5682859673236988</v>
      </c>
      <c r="J13" s="105"/>
    </row>
    <row r="14" spans="1:10" ht="17" thickBot="1" x14ac:dyDescent="0.25">
      <c r="B14" s="121"/>
      <c r="C14" s="108" t="s">
        <v>232</v>
      </c>
      <c r="D14" s="106">
        <v>31.196530189387399</v>
      </c>
      <c r="E14" s="106">
        <v>12.4448052417016</v>
      </c>
      <c r="F14" s="107">
        <f t="shared" si="0"/>
        <v>18.751724947685801</v>
      </c>
      <c r="G14" s="108"/>
      <c r="H14" s="107">
        <f t="shared" si="1"/>
        <v>-1.7705850854710654</v>
      </c>
      <c r="I14" s="107">
        <f t="shared" si="2"/>
        <v>3.4119229930741994</v>
      </c>
      <c r="J14" s="109"/>
    </row>
    <row r="15" spans="1:10" x14ac:dyDescent="0.2">
      <c r="B15" s="120" t="s">
        <v>260</v>
      </c>
      <c r="C15" s="111" t="s">
        <v>233</v>
      </c>
      <c r="D15" s="99">
        <v>32.553316621697</v>
      </c>
      <c r="E15" s="99">
        <v>12.6965736890025</v>
      </c>
      <c r="F15" s="100">
        <f t="shared" si="0"/>
        <v>19.856742932694502</v>
      </c>
      <c r="G15" s="111"/>
      <c r="H15" s="100">
        <f>F15-$G$6</f>
        <v>-0.98615530939279594</v>
      </c>
      <c r="I15" s="100">
        <f t="shared" si="2"/>
        <v>1.980898980655545</v>
      </c>
      <c r="J15" s="102"/>
    </row>
    <row r="16" spans="1:10" x14ac:dyDescent="0.2">
      <c r="B16" s="121"/>
      <c r="C16" s="98" t="s">
        <v>234</v>
      </c>
      <c r="D16" s="103">
        <v>32.526985297616797</v>
      </c>
      <c r="E16" s="103">
        <v>13.189502828142199</v>
      </c>
      <c r="F16" s="104">
        <f t="shared" si="0"/>
        <v>19.337482469474597</v>
      </c>
      <c r="G16" s="98"/>
      <c r="H16" s="104">
        <f t="shared" ref="H16:H18" si="4">F16-$G$6</f>
        <v>-1.5054157726127002</v>
      </c>
      <c r="I16" s="104">
        <f t="shared" si="2"/>
        <v>2.8390647891782153</v>
      </c>
      <c r="J16" s="105"/>
    </row>
    <row r="17" spans="2:10" x14ac:dyDescent="0.2">
      <c r="B17" s="121"/>
      <c r="C17" s="98" t="s">
        <v>235</v>
      </c>
      <c r="D17" s="103">
        <v>39.328034821134302</v>
      </c>
      <c r="E17" s="103">
        <v>19.1661642862923</v>
      </c>
      <c r="F17" s="104">
        <f t="shared" si="0"/>
        <v>20.161870534842002</v>
      </c>
      <c r="G17" s="98"/>
      <c r="H17" s="104">
        <f t="shared" si="4"/>
        <v>-0.68102770724529549</v>
      </c>
      <c r="I17" s="104">
        <f t="shared" si="2"/>
        <v>1.6032814498423418</v>
      </c>
      <c r="J17" s="105"/>
    </row>
    <row r="18" spans="2:10" ht="17" thickBot="1" x14ac:dyDescent="0.25">
      <c r="B18" s="122"/>
      <c r="C18" s="108" t="s">
        <v>236</v>
      </c>
      <c r="D18" s="106">
        <v>33.403422148472899</v>
      </c>
      <c r="E18" s="106">
        <v>13.1848013626701</v>
      </c>
      <c r="F18" s="107">
        <f t="shared" si="0"/>
        <v>20.218620785802798</v>
      </c>
      <c r="G18" s="108"/>
      <c r="H18" s="107">
        <f t="shared" si="4"/>
        <v>-0.62427745628449927</v>
      </c>
      <c r="I18" s="107">
        <f t="shared" si="2"/>
        <v>1.5414386346716911</v>
      </c>
      <c r="J18" s="109"/>
    </row>
    <row r="19" spans="2:10" x14ac:dyDescent="0.2">
      <c r="B19" s="120" t="s">
        <v>261</v>
      </c>
      <c r="C19" s="111" t="s">
        <v>237</v>
      </c>
      <c r="D19" s="99">
        <v>28.505013422074398</v>
      </c>
      <c r="E19" s="99">
        <v>11.7072046580964</v>
      </c>
      <c r="F19" s="100">
        <f t="shared" si="0"/>
        <v>16.797808763977997</v>
      </c>
      <c r="G19" s="111"/>
      <c r="H19" s="100">
        <f>F19-$G$9</f>
        <v>-2.2532365042270044</v>
      </c>
      <c r="I19" s="100">
        <f t="shared" si="2"/>
        <v>4.7675117831161149</v>
      </c>
      <c r="J19" s="102"/>
    </row>
    <row r="20" spans="2:10" x14ac:dyDescent="0.2">
      <c r="B20" s="121"/>
      <c r="C20" s="98" t="s">
        <v>238</v>
      </c>
      <c r="D20" s="103">
        <v>34.691595090869299</v>
      </c>
      <c r="E20" s="103">
        <v>18.783735867172499</v>
      </c>
      <c r="F20" s="104">
        <f t="shared" si="0"/>
        <v>15.9078592236968</v>
      </c>
      <c r="G20" s="98"/>
      <c r="H20" s="104">
        <f t="shared" ref="H20" si="5">F20-$G$9</f>
        <v>-3.1431860445082016</v>
      </c>
      <c r="I20" s="104">
        <f t="shared" si="2"/>
        <v>8.8347299972894042</v>
      </c>
      <c r="J20" s="105"/>
    </row>
    <row r="21" spans="2:10" ht="17" thickBot="1" x14ac:dyDescent="0.25">
      <c r="B21" s="122"/>
      <c r="C21" s="108" t="s">
        <v>239</v>
      </c>
      <c r="D21" s="106">
        <v>37.989202939316499</v>
      </c>
      <c r="E21" s="106">
        <v>22.366203370569998</v>
      </c>
      <c r="F21" s="107">
        <f t="shared" si="0"/>
        <v>15.622999568746501</v>
      </c>
      <c r="G21" s="108"/>
      <c r="H21" s="107">
        <f>F21-$G$9</f>
        <v>-3.4280456994585009</v>
      </c>
      <c r="I21" s="107">
        <f t="shared" si="2"/>
        <v>10.763278605240069</v>
      </c>
      <c r="J21" s="109"/>
    </row>
    <row r="22" spans="2:10" x14ac:dyDescent="0.2">
      <c r="B22" s="120" t="s">
        <v>259</v>
      </c>
      <c r="C22" s="111" t="s">
        <v>240</v>
      </c>
      <c r="D22" s="112">
        <v>34.770102501451703</v>
      </c>
      <c r="E22" s="112">
        <v>13.94</v>
      </c>
      <c r="F22" s="112">
        <f>D22-E22</f>
        <v>20.830102501451705</v>
      </c>
      <c r="G22" s="112"/>
      <c r="H22" s="100">
        <f t="shared" si="1"/>
        <v>0.30779246829483853</v>
      </c>
      <c r="I22" s="100">
        <f t="shared" si="2"/>
        <v>0.80787698236846928</v>
      </c>
      <c r="J22" s="102">
        <f>AVERAGE(I22:I30)</f>
        <v>1.0144886459801523</v>
      </c>
    </row>
    <row r="23" spans="2:10" x14ac:dyDescent="0.2">
      <c r="B23" s="121"/>
      <c r="C23" s="98" t="s">
        <v>241</v>
      </c>
      <c r="D23" s="104">
        <v>37.9467434376866</v>
      </c>
      <c r="E23" s="104">
        <v>13.9398445873775</v>
      </c>
      <c r="F23" s="113">
        <f t="shared" ref="F23:F30" si="6">D23-E23</f>
        <v>24.006898850309099</v>
      </c>
      <c r="G23" s="104"/>
      <c r="H23" s="104">
        <f t="shared" si="1"/>
        <v>3.4845888171522326</v>
      </c>
      <c r="I23" s="104">
        <f t="shared" si="2"/>
        <v>8.9337592233534824E-2</v>
      </c>
      <c r="J23" s="105"/>
    </row>
    <row r="24" spans="2:10" ht="17" thickBot="1" x14ac:dyDescent="0.25">
      <c r="B24" s="122"/>
      <c r="C24" s="98" t="s">
        <v>242</v>
      </c>
      <c r="D24" s="53">
        <v>35</v>
      </c>
      <c r="E24" s="104">
        <v>13.19</v>
      </c>
      <c r="F24" s="113">
        <f t="shared" si="6"/>
        <v>21.810000000000002</v>
      </c>
      <c r="G24" s="104"/>
      <c r="H24" s="104">
        <f t="shared" si="1"/>
        <v>1.2876899668431356</v>
      </c>
      <c r="I24" s="104">
        <f t="shared" si="2"/>
        <v>0.40960636331002415</v>
      </c>
      <c r="J24" s="105"/>
    </row>
    <row r="25" spans="2:10" x14ac:dyDescent="0.2">
      <c r="B25" s="120" t="s">
        <v>260</v>
      </c>
      <c r="C25" s="111" t="s">
        <v>240</v>
      </c>
      <c r="D25" s="99">
        <v>33.365141845262698</v>
      </c>
      <c r="E25" s="99">
        <v>12.2771262293381</v>
      </c>
      <c r="F25" s="112">
        <f t="shared" si="6"/>
        <v>21.088015615924597</v>
      </c>
      <c r="G25" s="111"/>
      <c r="H25" s="100">
        <f>F25-$G$6</f>
        <v>0.24511737383729937</v>
      </c>
      <c r="I25" s="100">
        <f t="shared" si="2"/>
        <v>0.84374714831022568</v>
      </c>
      <c r="J25" s="102"/>
    </row>
    <row r="26" spans="2:10" x14ac:dyDescent="0.2">
      <c r="B26" s="121"/>
      <c r="C26" s="98" t="s">
        <v>241</v>
      </c>
      <c r="D26" s="103">
        <v>31.286110175149101</v>
      </c>
      <c r="E26" s="103">
        <v>10.7431903417654</v>
      </c>
      <c r="F26" s="113">
        <f t="shared" si="6"/>
        <v>20.542919833383699</v>
      </c>
      <c r="G26" s="98"/>
      <c r="H26" s="104">
        <f>F26-$G$6</f>
        <v>-0.29997840870359838</v>
      </c>
      <c r="I26" s="104">
        <f t="shared" si="2"/>
        <v>1.2311259882417054</v>
      </c>
      <c r="J26" s="105"/>
    </row>
    <row r="27" spans="2:10" ht="17" thickBot="1" x14ac:dyDescent="0.25">
      <c r="B27" s="122"/>
      <c r="C27" s="98" t="s">
        <v>242</v>
      </c>
      <c r="D27" s="103">
        <v>32.114039478381699</v>
      </c>
      <c r="E27" s="103">
        <v>11.284007243565</v>
      </c>
      <c r="F27" s="113">
        <f t="shared" si="6"/>
        <v>20.830032234816699</v>
      </c>
      <c r="G27" s="98"/>
      <c r="H27" s="104">
        <f>F27-$G$6</f>
        <v>-1.2866007270599056E-2</v>
      </c>
      <c r="I27" s="104">
        <f t="shared" si="2"/>
        <v>1.0089579208283024</v>
      </c>
      <c r="J27" s="105"/>
    </row>
    <row r="28" spans="2:10" x14ac:dyDescent="0.2">
      <c r="B28" s="120" t="s">
        <v>261</v>
      </c>
      <c r="C28" s="111" t="s">
        <v>240</v>
      </c>
      <c r="D28" s="99">
        <v>34.431085076900501</v>
      </c>
      <c r="E28" s="99">
        <v>16.260000000000002</v>
      </c>
      <c r="F28" s="112">
        <f t="shared" si="6"/>
        <v>18.1710850769005</v>
      </c>
      <c r="G28" s="111"/>
      <c r="H28" s="100">
        <f>F28-$G$9</f>
        <v>-0.87996019130450165</v>
      </c>
      <c r="I28" s="100">
        <f t="shared" si="2"/>
        <v>1.8403245199500851</v>
      </c>
      <c r="J28" s="102"/>
    </row>
    <row r="29" spans="2:10" x14ac:dyDescent="0.2">
      <c r="B29" s="121"/>
      <c r="C29" s="98" t="s">
        <v>241</v>
      </c>
      <c r="D29" s="103">
        <v>35.151899662542199</v>
      </c>
      <c r="E29" s="103">
        <v>15.99</v>
      </c>
      <c r="F29" s="113">
        <f t="shared" si="6"/>
        <v>19.161899662542197</v>
      </c>
      <c r="G29" s="98"/>
      <c r="H29" s="104">
        <f>F29-$G$9</f>
        <v>0.11085439433719557</v>
      </c>
      <c r="I29" s="104">
        <f t="shared" si="2"/>
        <v>0.92603947941483056</v>
      </c>
      <c r="J29" s="105"/>
    </row>
    <row r="30" spans="2:10" ht="17" thickBot="1" x14ac:dyDescent="0.25">
      <c r="B30" s="122"/>
      <c r="C30" s="98" t="s">
        <v>242</v>
      </c>
      <c r="D30" s="103">
        <v>34.4903751457366</v>
      </c>
      <c r="E30" s="103">
        <v>16.420000000000002</v>
      </c>
      <c r="F30" s="113">
        <f t="shared" si="6"/>
        <v>18.070375145736598</v>
      </c>
      <c r="G30" s="98"/>
      <c r="H30" s="104">
        <f>F30-$G$9</f>
        <v>-0.98067012246840335</v>
      </c>
      <c r="I30" s="104">
        <f t="shared" si="2"/>
        <v>1.9733818191641943</v>
      </c>
      <c r="J30" s="105"/>
    </row>
    <row r="31" spans="2:10" x14ac:dyDescent="0.2">
      <c r="B31" s="120" t="s">
        <v>259</v>
      </c>
      <c r="C31" s="111" t="s">
        <v>243</v>
      </c>
      <c r="D31" s="99">
        <v>37.9467434376866</v>
      </c>
      <c r="E31" s="99">
        <v>18.136287819906698</v>
      </c>
      <c r="F31" s="100">
        <v>19.810455617779901</v>
      </c>
      <c r="G31" s="100"/>
      <c r="H31" s="100">
        <f>F31-$G$3</f>
        <v>-0.71185441537696548</v>
      </c>
      <c r="I31" s="100">
        <f t="shared" si="2"/>
        <v>1.6379081034999865</v>
      </c>
      <c r="J31" s="102">
        <f>AVERAGE(I31:I39)</f>
        <v>4.0882588112946756</v>
      </c>
    </row>
    <row r="32" spans="2:10" x14ac:dyDescent="0.2">
      <c r="B32" s="121"/>
      <c r="C32" s="98" t="s">
        <v>244</v>
      </c>
      <c r="D32" s="103">
        <v>31.6412402375677</v>
      </c>
      <c r="E32" s="103">
        <v>12.2016899006682</v>
      </c>
      <c r="F32" s="104">
        <v>19.439550336899501</v>
      </c>
      <c r="G32" s="104"/>
      <c r="H32" s="104">
        <f t="shared" si="1"/>
        <v>-1.0827596962573658</v>
      </c>
      <c r="I32" s="104">
        <f t="shared" si="2"/>
        <v>2.1180838395240138</v>
      </c>
      <c r="J32" s="116"/>
    </row>
    <row r="33" spans="2:10" ht="17" thickBot="1" x14ac:dyDescent="0.25">
      <c r="B33" s="122"/>
      <c r="C33" s="108" t="s">
        <v>245</v>
      </c>
      <c r="D33" s="106">
        <v>34.325825882572097</v>
      </c>
      <c r="E33" s="106">
        <v>14.673500991448799</v>
      </c>
      <c r="F33" s="107">
        <v>19.6523248911233</v>
      </c>
      <c r="G33" s="107"/>
      <c r="H33" s="104">
        <f t="shared" si="1"/>
        <v>-0.86998514203356692</v>
      </c>
      <c r="I33" s="104">
        <f t="shared" si="2"/>
        <v>1.8276440778986456</v>
      </c>
      <c r="J33" s="117"/>
    </row>
    <row r="34" spans="2:10" x14ac:dyDescent="0.2">
      <c r="B34" s="120" t="s">
        <v>260</v>
      </c>
      <c r="C34" s="111" t="s">
        <v>243</v>
      </c>
      <c r="D34" s="99">
        <v>30.711352631735402</v>
      </c>
      <c r="E34" s="99">
        <v>12.275667402477699</v>
      </c>
      <c r="F34" s="100">
        <v>18.4356852292577</v>
      </c>
      <c r="G34" s="100"/>
      <c r="H34" s="100">
        <f>F34-$G$6</f>
        <v>-2.4072130128295974</v>
      </c>
      <c r="I34" s="100">
        <f t="shared" si="2"/>
        <v>5.3044861867438291</v>
      </c>
      <c r="J34" s="118"/>
    </row>
    <row r="35" spans="2:10" x14ac:dyDescent="0.2">
      <c r="B35" s="121"/>
      <c r="C35" s="98" t="s">
        <v>244</v>
      </c>
      <c r="D35" s="103">
        <v>31.802115281207101</v>
      </c>
      <c r="E35" s="103">
        <v>12.72</v>
      </c>
      <c r="F35" s="104">
        <v>19.082115281207102</v>
      </c>
      <c r="G35" s="104"/>
      <c r="H35" s="104">
        <f>F35-$G$6</f>
        <v>-1.7607829608801957</v>
      </c>
      <c r="I35" s="104">
        <f t="shared" si="2"/>
        <v>3.3888198871876072</v>
      </c>
      <c r="J35" s="116"/>
    </row>
    <row r="36" spans="2:10" ht="17" thickBot="1" x14ac:dyDescent="0.25">
      <c r="B36" s="122"/>
      <c r="C36" s="98" t="s">
        <v>245</v>
      </c>
      <c r="D36" s="103">
        <v>39</v>
      </c>
      <c r="E36" s="103">
        <v>20.306363173522701</v>
      </c>
      <c r="F36" s="104">
        <v>18.693636826477299</v>
      </c>
      <c r="G36" s="104"/>
      <c r="H36" s="104">
        <f>F36-$G$6</f>
        <v>-2.1492614156099989</v>
      </c>
      <c r="I36" s="104">
        <f t="shared" si="2"/>
        <v>4.4360063036856934</v>
      </c>
      <c r="J36" s="116"/>
    </row>
    <row r="37" spans="2:10" x14ac:dyDescent="0.2">
      <c r="B37" s="120" t="s">
        <v>261</v>
      </c>
      <c r="C37" s="111" t="s">
        <v>243</v>
      </c>
      <c r="D37" s="99">
        <v>31.753408231731299</v>
      </c>
      <c r="E37" s="99">
        <v>12.935415851907001</v>
      </c>
      <c r="F37" s="100">
        <f>D37-E37</f>
        <v>18.817992379824297</v>
      </c>
      <c r="G37" s="100"/>
      <c r="H37" s="100">
        <f>F37-$G$9</f>
        <v>-0.23305288838070481</v>
      </c>
      <c r="I37" s="100">
        <f>2^(-H37)</f>
        <v>1.175319414172123</v>
      </c>
      <c r="J37" s="118"/>
    </row>
    <row r="38" spans="2:10" x14ac:dyDescent="0.2">
      <c r="B38" s="121"/>
      <c r="C38" s="98" t="s">
        <v>244</v>
      </c>
      <c r="D38" s="103">
        <v>29.4521136655719</v>
      </c>
      <c r="E38" s="103">
        <v>13.3577473751302</v>
      </c>
      <c r="F38" s="104">
        <f t="shared" ref="F38:F39" si="7">D38-E38</f>
        <v>16.094366290441698</v>
      </c>
      <c r="G38" s="104"/>
      <c r="H38" s="104">
        <f>F38-$G$9</f>
        <v>-2.9566789777633034</v>
      </c>
      <c r="I38" s="104">
        <f t="shared" si="2"/>
        <v>7.7633480994352677</v>
      </c>
      <c r="J38" s="116"/>
    </row>
    <row r="39" spans="2:10" ht="17" thickBot="1" x14ac:dyDescent="0.25">
      <c r="B39" s="122"/>
      <c r="C39" s="98" t="s">
        <v>245</v>
      </c>
      <c r="D39" s="103">
        <v>28.952700139607401</v>
      </c>
      <c r="E39" s="103">
        <v>13.094277265639301</v>
      </c>
      <c r="F39" s="104">
        <f t="shared" si="7"/>
        <v>15.858422873968101</v>
      </c>
      <c r="G39" s="104"/>
      <c r="H39" s="104">
        <f>F39-$G$9</f>
        <v>-3.192622394236901</v>
      </c>
      <c r="I39" s="104">
        <f t="shared" si="2"/>
        <v>9.1427133895049106</v>
      </c>
      <c r="J39" s="116"/>
    </row>
    <row r="40" spans="2:10" x14ac:dyDescent="0.2">
      <c r="B40" s="120" t="s">
        <v>259</v>
      </c>
      <c r="C40" s="111" t="s">
        <v>246</v>
      </c>
      <c r="D40" s="99">
        <v>34.101781619199301</v>
      </c>
      <c r="E40" s="99">
        <v>12.696853843992599</v>
      </c>
      <c r="F40" s="99">
        <f>D40-E40</f>
        <v>21.404927775206701</v>
      </c>
      <c r="G40" s="99"/>
      <c r="H40" s="99">
        <f>F40-$G$3</f>
        <v>0.88261774204983467</v>
      </c>
      <c r="I40" s="100">
        <f>2^(-H40)</f>
        <v>0.54238239557739465</v>
      </c>
      <c r="J40" s="102">
        <f>AVERAGE(I40:I47)</f>
        <v>1.0549593430475748</v>
      </c>
    </row>
    <row r="41" spans="2:10" x14ac:dyDescent="0.2">
      <c r="B41" s="121"/>
      <c r="C41" s="98" t="s">
        <v>247</v>
      </c>
      <c r="D41" s="103">
        <v>32.567597631989102</v>
      </c>
      <c r="E41" s="103">
        <v>12.858882125761699</v>
      </c>
      <c r="F41" s="103">
        <f t="shared" ref="F41:F47" si="8">D41-E41</f>
        <v>19.708715506227403</v>
      </c>
      <c r="G41" s="103"/>
      <c r="H41" s="103">
        <f t="shared" ref="H41:H42" si="9">F41-$G$3</f>
        <v>-0.81359452692946377</v>
      </c>
      <c r="I41" s="104">
        <f t="shared" ref="I41:I55" si="10">2^(-H41)</f>
        <v>1.7575850786929843</v>
      </c>
      <c r="J41" s="116"/>
    </row>
    <row r="42" spans="2:10" ht="17" thickBot="1" x14ac:dyDescent="0.25">
      <c r="B42" s="122"/>
      <c r="C42" s="108" t="s">
        <v>248</v>
      </c>
      <c r="D42" s="106">
        <v>35.285251903517398</v>
      </c>
      <c r="E42" s="106">
        <v>14.3889321290578</v>
      </c>
      <c r="F42" s="106">
        <f t="shared" si="8"/>
        <v>20.896319774459599</v>
      </c>
      <c r="G42" s="106"/>
      <c r="H42" s="106">
        <f t="shared" si="9"/>
        <v>0.37400974130273212</v>
      </c>
      <c r="I42" s="107">
        <f t="shared" si="10"/>
        <v>0.77163487731240654</v>
      </c>
      <c r="J42" s="117"/>
    </row>
    <row r="43" spans="2:10" x14ac:dyDescent="0.2">
      <c r="B43" s="121" t="s">
        <v>260</v>
      </c>
      <c r="C43" s="111" t="s">
        <v>246</v>
      </c>
      <c r="D43" s="99">
        <v>31.150981689942501</v>
      </c>
      <c r="E43" s="99">
        <v>11.0559773692533</v>
      </c>
      <c r="F43" s="99">
        <f t="shared" si="8"/>
        <v>20.095004320689199</v>
      </c>
      <c r="G43" s="99"/>
      <c r="H43" s="99">
        <f>F43-$G$6</f>
        <v>-0.74789392139809863</v>
      </c>
      <c r="I43" s="100">
        <f t="shared" si="10"/>
        <v>1.6793395027328675</v>
      </c>
      <c r="J43" s="118"/>
    </row>
    <row r="44" spans="2:10" ht="17" thickBot="1" x14ac:dyDescent="0.25">
      <c r="B44" s="121"/>
      <c r="C44" s="108" t="s">
        <v>247</v>
      </c>
      <c r="D44" s="106">
        <v>33.472183934977402</v>
      </c>
      <c r="E44" s="106">
        <v>12.590734344305901</v>
      </c>
      <c r="F44" s="106">
        <f t="shared" si="8"/>
        <v>20.881449590671501</v>
      </c>
      <c r="G44" s="106"/>
      <c r="H44" s="106">
        <f t="shared" ref="H44:H45" si="11">F44-$G$6</f>
        <v>3.8551348584203282E-2</v>
      </c>
      <c r="I44" s="107">
        <f t="shared" si="10"/>
        <v>0.97363210862184768</v>
      </c>
      <c r="J44" s="117"/>
    </row>
    <row r="45" spans="2:10" x14ac:dyDescent="0.2">
      <c r="B45" s="120" t="s">
        <v>261</v>
      </c>
      <c r="C45" s="98" t="s">
        <v>248</v>
      </c>
      <c r="D45" s="103">
        <v>32.092799223314799</v>
      </c>
      <c r="E45" s="103">
        <v>11.374094404847</v>
      </c>
      <c r="F45" s="103">
        <f t="shared" si="8"/>
        <v>20.718704818467799</v>
      </c>
      <c r="G45" s="103"/>
      <c r="H45" s="103">
        <f t="shared" si="11"/>
        <v>-0.12419342361949859</v>
      </c>
      <c r="I45" s="104">
        <f t="shared" si="10"/>
        <v>1.0898982262031589</v>
      </c>
      <c r="J45" s="116"/>
    </row>
    <row r="46" spans="2:10" x14ac:dyDescent="0.2">
      <c r="B46" s="121"/>
      <c r="C46" s="98" t="s">
        <v>246</v>
      </c>
      <c r="D46" s="103">
        <v>38.0756421780398</v>
      </c>
      <c r="E46" s="103">
        <v>18.6219943047989</v>
      </c>
      <c r="F46" s="103">
        <f t="shared" si="8"/>
        <v>19.4536478732409</v>
      </c>
      <c r="G46" s="103"/>
      <c r="H46" s="103">
        <f>F46-$G$9</f>
        <v>0.40260260503589862</v>
      </c>
      <c r="I46" s="104">
        <f t="shared" si="10"/>
        <v>0.75649234818266708</v>
      </c>
      <c r="J46" s="116"/>
    </row>
    <row r="47" spans="2:10" ht="17" thickBot="1" x14ac:dyDescent="0.25">
      <c r="B47" s="122"/>
      <c r="C47" s="108" t="s">
        <v>247</v>
      </c>
      <c r="D47" s="106">
        <v>31.355590235225399</v>
      </c>
      <c r="E47" s="106">
        <v>12.101491860947499</v>
      </c>
      <c r="F47" s="106">
        <f t="shared" si="8"/>
        <v>19.254098374277902</v>
      </c>
      <c r="G47" s="106"/>
      <c r="H47" s="106">
        <f>F47-$G$9</f>
        <v>0.20305310607290039</v>
      </c>
      <c r="I47" s="107">
        <f t="shared" si="10"/>
        <v>0.86871020705727164</v>
      </c>
      <c r="J47" s="117"/>
    </row>
    <row r="48" spans="2:10" x14ac:dyDescent="0.2">
      <c r="B48" s="120" t="s">
        <v>259</v>
      </c>
      <c r="C48" s="111" t="s">
        <v>249</v>
      </c>
      <c r="D48" s="99">
        <v>30.219806729793401</v>
      </c>
      <c r="E48" s="99">
        <v>11.63</v>
      </c>
      <c r="F48" s="99">
        <f>D48-E48</f>
        <v>18.589806729793402</v>
      </c>
      <c r="G48" s="99"/>
      <c r="H48" s="100">
        <f>F48-$G$3</f>
        <v>-1.9325033033634647</v>
      </c>
      <c r="I48" s="100">
        <f t="shared" si="10"/>
        <v>3.8171696403572257</v>
      </c>
      <c r="J48" s="102">
        <f>AVERAGE(I48:I56)</f>
        <v>4.2642708667970766</v>
      </c>
    </row>
    <row r="49" spans="2:10" x14ac:dyDescent="0.2">
      <c r="B49" s="121"/>
      <c r="C49" s="98" t="s">
        <v>250</v>
      </c>
      <c r="D49" s="103">
        <v>29.535186530692499</v>
      </c>
      <c r="E49" s="103">
        <v>11.573378910968501</v>
      </c>
      <c r="F49" s="103">
        <f t="shared" ref="F49:F56" si="12">D49-E49</f>
        <v>17.961807619723999</v>
      </c>
      <c r="G49" s="103"/>
      <c r="H49" s="104">
        <f t="shared" ref="H49:H50" si="13">F49-$G$3</f>
        <v>-2.560502413432868</v>
      </c>
      <c r="I49" s="104">
        <f t="shared" si="10"/>
        <v>5.8991308629030756</v>
      </c>
      <c r="J49" s="116"/>
    </row>
    <row r="50" spans="2:10" ht="17" thickBot="1" x14ac:dyDescent="0.25">
      <c r="B50" s="122"/>
      <c r="C50" s="108" t="s">
        <v>251</v>
      </c>
      <c r="D50" s="106">
        <v>37.018955088258799</v>
      </c>
      <c r="E50" s="106">
        <v>16.811487697937402</v>
      </c>
      <c r="F50" s="106">
        <f t="shared" si="12"/>
        <v>20.207467390321398</v>
      </c>
      <c r="G50" s="106"/>
      <c r="H50" s="107">
        <f t="shared" si="13"/>
        <v>-0.31484264283546892</v>
      </c>
      <c r="I50" s="107">
        <f t="shared" si="10"/>
        <v>1.2438759742633085</v>
      </c>
      <c r="J50" s="117"/>
    </row>
    <row r="51" spans="2:10" x14ac:dyDescent="0.2">
      <c r="B51" s="120" t="s">
        <v>260</v>
      </c>
      <c r="C51" s="98" t="s">
        <v>249</v>
      </c>
      <c r="D51" s="103">
        <v>31.843866627421399</v>
      </c>
      <c r="E51" s="103">
        <v>14.2822744769155</v>
      </c>
      <c r="F51" s="103">
        <f t="shared" si="12"/>
        <v>17.561592150505899</v>
      </c>
      <c r="G51" s="103"/>
      <c r="H51" s="104">
        <f>F51-$G$6</f>
        <v>-3.2813060915813992</v>
      </c>
      <c r="I51" s="104">
        <f t="shared" si="10"/>
        <v>9.7223568750231539</v>
      </c>
      <c r="J51" s="116"/>
    </row>
    <row r="52" spans="2:10" x14ac:dyDescent="0.2">
      <c r="B52" s="121"/>
      <c r="C52" s="98" t="s">
        <v>250</v>
      </c>
      <c r="D52" s="103">
        <v>32.300609837113299</v>
      </c>
      <c r="E52" s="103">
        <v>12.8321847462673</v>
      </c>
      <c r="F52" s="103">
        <f t="shared" si="12"/>
        <v>19.468425090845997</v>
      </c>
      <c r="G52" s="103"/>
      <c r="H52" s="104">
        <f>F52-$G$6</f>
        <v>-1.3744731512413004</v>
      </c>
      <c r="I52" s="104">
        <f t="shared" si="10"/>
        <v>2.5927321128104999</v>
      </c>
      <c r="J52" s="116"/>
    </row>
    <row r="53" spans="2:10" ht="17" thickBot="1" x14ac:dyDescent="0.25">
      <c r="B53" s="122"/>
      <c r="C53" s="108" t="s">
        <v>251</v>
      </c>
      <c r="D53" s="106">
        <v>28.512608438656699</v>
      </c>
      <c r="E53" s="106">
        <v>9.66536949906207</v>
      </c>
      <c r="F53" s="106">
        <f t="shared" si="12"/>
        <v>18.847238939594629</v>
      </c>
      <c r="G53" s="106"/>
      <c r="H53" s="107">
        <f>F53-$G$6</f>
        <v>-1.995659302492669</v>
      </c>
      <c r="I53" s="107">
        <f t="shared" si="10"/>
        <v>3.98798311796007</v>
      </c>
      <c r="J53" s="117"/>
    </row>
    <row r="54" spans="2:10" x14ac:dyDescent="0.2">
      <c r="B54" s="120" t="s">
        <v>261</v>
      </c>
      <c r="C54" s="111" t="s">
        <v>249</v>
      </c>
      <c r="D54" s="99">
        <v>39.964074360282297</v>
      </c>
      <c r="E54" s="99">
        <v>23.910705627258999</v>
      </c>
      <c r="F54" s="99">
        <f t="shared" si="12"/>
        <v>16.053368733023298</v>
      </c>
      <c r="G54" s="99"/>
      <c r="H54" s="100">
        <f>F54-$G$9</f>
        <v>-2.9976765351817036</v>
      </c>
      <c r="I54" s="100">
        <f t="shared" si="10"/>
        <v>7.9871263446099761</v>
      </c>
      <c r="J54" s="118"/>
    </row>
    <row r="55" spans="2:10" x14ac:dyDescent="0.2">
      <c r="B55" s="121"/>
      <c r="C55" s="98" t="s">
        <v>250</v>
      </c>
      <c r="D55" s="103">
        <v>35.268521205638798</v>
      </c>
      <c r="E55" s="103">
        <v>16.767480915512898</v>
      </c>
      <c r="F55" s="103">
        <f t="shared" si="12"/>
        <v>18.5010402901259</v>
      </c>
      <c r="G55" s="103"/>
      <c r="H55" s="104">
        <f t="shared" ref="H55:H56" si="14">F55-$G$9</f>
        <v>-0.55000497807910165</v>
      </c>
      <c r="I55" s="104">
        <f t="shared" si="10"/>
        <v>1.4640907478427858</v>
      </c>
      <c r="J55" s="116"/>
    </row>
    <row r="56" spans="2:10" ht="17" thickBot="1" x14ac:dyDescent="0.25">
      <c r="B56" s="122"/>
      <c r="C56" s="108" t="s">
        <v>251</v>
      </c>
      <c r="D56" s="106">
        <v>34.405996248649899</v>
      </c>
      <c r="E56" s="106">
        <v>15.8461444426827</v>
      </c>
      <c r="F56" s="106">
        <f t="shared" si="12"/>
        <v>18.559851805967199</v>
      </c>
      <c r="G56" s="106"/>
      <c r="H56" s="107">
        <f t="shared" si="14"/>
        <v>-0.49119346223780269</v>
      </c>
      <c r="I56" s="106">
        <v>1.6639721254035915</v>
      </c>
      <c r="J56" s="117"/>
    </row>
    <row r="57" spans="2:10" x14ac:dyDescent="0.2">
      <c r="B57" s="120" t="s">
        <v>259</v>
      </c>
      <c r="C57" s="111" t="s">
        <v>252</v>
      </c>
      <c r="D57" s="99">
        <v>33.183650692116601</v>
      </c>
      <c r="E57" s="99">
        <v>13.8583319192368</v>
      </c>
      <c r="F57" s="112">
        <f>D57-E57</f>
        <v>19.3253187728798</v>
      </c>
      <c r="G57" s="99"/>
      <c r="H57" s="99">
        <f>F57-$G$3</f>
        <v>-1.1969912602770663</v>
      </c>
      <c r="I57" s="99">
        <v>0.97885311914055406</v>
      </c>
      <c r="J57" s="102">
        <f>AVERAGE(I57:I64)</f>
        <v>0.85924134735843471</v>
      </c>
    </row>
    <row r="58" spans="2:10" x14ac:dyDescent="0.2">
      <c r="B58" s="121"/>
      <c r="C58" s="98" t="s">
        <v>253</v>
      </c>
      <c r="D58" s="103">
        <v>33.242608826966503</v>
      </c>
      <c r="E58" s="103">
        <v>13.4648522344576</v>
      </c>
      <c r="F58" s="113">
        <f t="shared" ref="F58:F64" si="15">D58-E58</f>
        <v>19.777756592508901</v>
      </c>
      <c r="G58" s="103"/>
      <c r="H58" s="103">
        <f t="shared" ref="H58:H59" si="16">F58-$G$3</f>
        <v>-0.74455344064796591</v>
      </c>
      <c r="I58" s="103">
        <v>0.7153526233980777</v>
      </c>
      <c r="J58" s="116"/>
    </row>
    <row r="59" spans="2:10" ht="17" thickBot="1" x14ac:dyDescent="0.25">
      <c r="B59" s="122"/>
      <c r="C59" s="108" t="s">
        <v>254</v>
      </c>
      <c r="D59" s="106">
        <v>33.483648983817403</v>
      </c>
      <c r="E59" s="106">
        <v>13.7984197907015</v>
      </c>
      <c r="F59" s="114">
        <f t="shared" si="15"/>
        <v>19.685229193115902</v>
      </c>
      <c r="G59" s="106"/>
      <c r="H59" s="106">
        <f t="shared" si="16"/>
        <v>-0.83708084004096506</v>
      </c>
      <c r="I59" s="106">
        <v>0.76273503736824788</v>
      </c>
      <c r="J59" s="117"/>
    </row>
    <row r="60" spans="2:10" x14ac:dyDescent="0.2">
      <c r="B60" s="120" t="s">
        <v>260</v>
      </c>
      <c r="C60" s="111" t="s">
        <v>252</v>
      </c>
      <c r="D60" s="99">
        <v>30.224398036973199</v>
      </c>
      <c r="E60" s="99">
        <v>10.027824469897601</v>
      </c>
      <c r="F60" s="112">
        <f t="shared" si="15"/>
        <v>20.196573567075596</v>
      </c>
      <c r="G60" s="99"/>
      <c r="H60" s="99">
        <f>F60-$G$6</f>
        <v>-0.64632467501170154</v>
      </c>
      <c r="I60" s="99">
        <v>1.3703311286616529</v>
      </c>
      <c r="J60" s="118"/>
    </row>
    <row r="61" spans="2:10" x14ac:dyDescent="0.2">
      <c r="B61" s="121"/>
      <c r="C61" s="98" t="s">
        <v>253</v>
      </c>
      <c r="D61" s="103">
        <v>33.233840444993703</v>
      </c>
      <c r="E61" s="103">
        <v>11.571576964082899</v>
      </c>
      <c r="F61" s="113">
        <f t="shared" si="15"/>
        <v>21.662263480910802</v>
      </c>
      <c r="G61" s="103"/>
      <c r="H61" s="103">
        <f>F61-$G$6</f>
        <v>0.81936523882350443</v>
      </c>
      <c r="I61" s="103">
        <v>0.49614531520525068</v>
      </c>
      <c r="J61" s="116"/>
    </row>
    <row r="62" spans="2:10" ht="17" thickBot="1" x14ac:dyDescent="0.25">
      <c r="B62" s="122"/>
      <c r="C62" s="108" t="s">
        <v>254</v>
      </c>
      <c r="D62" s="106">
        <v>32.799882313693203</v>
      </c>
      <c r="E62" s="106">
        <v>12.842451672843501</v>
      </c>
      <c r="F62" s="114">
        <f t="shared" si="15"/>
        <v>19.957430640849701</v>
      </c>
      <c r="G62" s="106"/>
      <c r="H62" s="106">
        <f>F62-$G$6</f>
        <v>-0.88546760123759682</v>
      </c>
      <c r="I62" s="106">
        <v>1.6173898650364225</v>
      </c>
      <c r="J62" s="117"/>
    </row>
    <row r="63" spans="2:10" x14ac:dyDescent="0.2">
      <c r="B63" s="121" t="s">
        <v>261</v>
      </c>
      <c r="C63" s="111" t="s">
        <v>252</v>
      </c>
      <c r="D63" s="99">
        <v>36.96</v>
      </c>
      <c r="E63" s="99">
        <v>15.4135991603177</v>
      </c>
      <c r="F63" s="112">
        <f t="shared" si="15"/>
        <v>21.546400839682299</v>
      </c>
      <c r="G63" s="99"/>
      <c r="H63" s="99">
        <f>F63-$G$9</f>
        <v>2.4953555714772975</v>
      </c>
      <c r="I63" s="99">
        <v>0.49172008605225298</v>
      </c>
      <c r="J63" s="118"/>
    </row>
    <row r="64" spans="2:10" ht="17" thickBot="1" x14ac:dyDescent="0.25">
      <c r="B64" s="122"/>
      <c r="C64" s="108" t="s">
        <v>253</v>
      </c>
      <c r="D64" s="106">
        <v>34.219351362132997</v>
      </c>
      <c r="E64" s="106">
        <v>12.5172116431783</v>
      </c>
      <c r="F64" s="114">
        <f t="shared" si="15"/>
        <v>21.702139718954697</v>
      </c>
      <c r="G64" s="106"/>
      <c r="H64" s="106">
        <f>F64-$G$9</f>
        <v>2.6510944507496959</v>
      </c>
      <c r="I64" s="106">
        <v>0.44140360400501988</v>
      </c>
      <c r="J64" s="117"/>
    </row>
    <row r="65" spans="6:10" x14ac:dyDescent="0.2">
      <c r="F65" s="113"/>
      <c r="J65" s="98"/>
    </row>
  </sheetData>
  <phoneticPr fontId="10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A28E-B130-6749-97BD-6B2E5AD87A1B}">
  <dimension ref="B1:Q97"/>
  <sheetViews>
    <sheetView workbookViewId="0">
      <selection activeCell="L8" sqref="L8"/>
    </sheetView>
  </sheetViews>
  <sheetFormatPr baseColWidth="10" defaultRowHeight="14" x14ac:dyDescent="0.15"/>
  <cols>
    <col min="1" max="2" width="10.83203125" style="1"/>
    <col min="3" max="3" width="14.1640625" style="1" customWidth="1"/>
    <col min="4" max="16384" width="10.83203125" style="1"/>
  </cols>
  <sheetData>
    <row r="1" spans="2:17" ht="15" thickBot="1" x14ac:dyDescent="0.2">
      <c r="D1" s="79"/>
      <c r="E1" s="79"/>
      <c r="F1" s="79"/>
      <c r="G1" s="79"/>
      <c r="H1" s="79"/>
      <c r="I1" s="79"/>
      <c r="J1" s="79"/>
      <c r="K1" s="79"/>
    </row>
    <row r="2" spans="2:17" ht="15" thickBot="1" x14ac:dyDescent="0.2">
      <c r="B2" s="134" t="s">
        <v>269</v>
      </c>
      <c r="C2" s="144" t="s">
        <v>296</v>
      </c>
      <c r="D2" s="144" t="s">
        <v>264</v>
      </c>
      <c r="E2" s="144" t="s">
        <v>297</v>
      </c>
      <c r="F2" s="144" t="s">
        <v>265</v>
      </c>
      <c r="G2" s="144" t="s">
        <v>266</v>
      </c>
      <c r="H2" s="145" t="s">
        <v>298</v>
      </c>
      <c r="I2" s="146" t="s">
        <v>270</v>
      </c>
      <c r="K2" s="79"/>
    </row>
    <row r="3" spans="2:17" x14ac:dyDescent="0.15">
      <c r="B3" s="4" t="s">
        <v>267</v>
      </c>
      <c r="C3" s="155">
        <v>1</v>
      </c>
      <c r="D3" s="155">
        <v>1</v>
      </c>
      <c r="E3" s="155">
        <v>1</v>
      </c>
      <c r="F3" s="155">
        <v>0.86321381142098275</v>
      </c>
      <c r="G3" s="155">
        <v>1</v>
      </c>
      <c r="H3" s="155">
        <v>0.88461538461538458</v>
      </c>
      <c r="I3" s="141">
        <v>1</v>
      </c>
      <c r="Q3" s="79"/>
    </row>
    <row r="4" spans="2:17" x14ac:dyDescent="0.15">
      <c r="B4" s="8" t="s">
        <v>268</v>
      </c>
      <c r="C4" s="20">
        <v>3.0478345184227531</v>
      </c>
      <c r="D4" s="20">
        <v>2.8292266058965958</v>
      </c>
      <c r="E4" s="20">
        <v>1.2443479833604629</v>
      </c>
      <c r="F4" s="20">
        <v>2.4554183813443071</v>
      </c>
      <c r="G4" s="20">
        <v>2.3392310789049917</v>
      </c>
      <c r="H4" s="20">
        <v>1.4064516129032258</v>
      </c>
      <c r="I4" s="21">
        <v>1.86667266025352</v>
      </c>
      <c r="Q4" s="79"/>
    </row>
    <row r="5" spans="2:17" x14ac:dyDescent="0.15">
      <c r="B5" s="8" t="s">
        <v>222</v>
      </c>
      <c r="C5" s="20">
        <v>1.3876976483288528</v>
      </c>
      <c r="D5" s="20">
        <v>2.8611618560467664</v>
      </c>
      <c r="E5" s="20">
        <v>1.4370999258810053</v>
      </c>
      <c r="F5" s="20">
        <v>2.3659003831417627</v>
      </c>
      <c r="G5" s="20">
        <v>1.7014426877470357</v>
      </c>
      <c r="H5" s="20">
        <v>1.2637931034482759</v>
      </c>
      <c r="I5" s="21">
        <v>1.7601009999999999</v>
      </c>
      <c r="K5" s="79"/>
      <c r="Q5" s="79"/>
    </row>
    <row r="6" spans="2:17" ht="15" thickBot="1" x14ac:dyDescent="0.2">
      <c r="B6" s="14" t="s">
        <v>223</v>
      </c>
      <c r="C6" s="26">
        <v>1.6073800487937109</v>
      </c>
      <c r="D6" s="26">
        <v>2.0657485216308746</v>
      </c>
      <c r="E6" s="26">
        <v>1.9738527282180038</v>
      </c>
      <c r="F6" s="26">
        <v>1.3846153846153846</v>
      </c>
      <c r="G6" s="26">
        <v>1.3969650841975074</v>
      </c>
      <c r="H6" s="26">
        <v>1.1844660194174756</v>
      </c>
      <c r="I6" s="27">
        <v>1.4754929999999999</v>
      </c>
      <c r="K6" s="79"/>
      <c r="Q6" s="79"/>
    </row>
    <row r="7" spans="2:17" x14ac:dyDescent="0.15">
      <c r="D7" s="79"/>
      <c r="E7" s="79"/>
      <c r="F7" s="79"/>
      <c r="G7" s="79"/>
      <c r="H7" s="79"/>
      <c r="I7" s="79"/>
      <c r="J7" s="79"/>
      <c r="K7" s="79"/>
    </row>
    <row r="9" spans="2:17" ht="15" thickBot="1" x14ac:dyDescent="0.2">
      <c r="H9" s="79"/>
      <c r="I9" s="79"/>
    </row>
    <row r="10" spans="2:17" ht="17" thickBot="1" x14ac:dyDescent="0.25">
      <c r="B10" s="134" t="s">
        <v>285</v>
      </c>
      <c r="C10" s="135" t="s">
        <v>286</v>
      </c>
      <c r="D10" s="136"/>
      <c r="E10" s="136"/>
      <c r="F10" s="136"/>
      <c r="G10" s="136"/>
      <c r="H10" s="136"/>
      <c r="I10" s="136"/>
      <c r="J10" s="137"/>
      <c r="K10" s="134"/>
      <c r="L10" s="139"/>
    </row>
    <row r="11" spans="2:17" ht="17" thickBot="1" x14ac:dyDescent="0.25">
      <c r="B11" s="134"/>
      <c r="C11" s="135" t="s">
        <v>271</v>
      </c>
      <c r="D11" s="135" t="s">
        <v>272</v>
      </c>
      <c r="E11" s="135" t="s">
        <v>273</v>
      </c>
      <c r="F11" s="135" t="s">
        <v>274</v>
      </c>
      <c r="G11" s="135" t="s">
        <v>275</v>
      </c>
      <c r="H11" s="135" t="s">
        <v>276</v>
      </c>
      <c r="I11" s="135" t="s">
        <v>277</v>
      </c>
      <c r="J11" s="138" t="s">
        <v>278</v>
      </c>
      <c r="K11" s="134" t="s">
        <v>283</v>
      </c>
      <c r="L11" s="139" t="s">
        <v>284</v>
      </c>
    </row>
    <row r="12" spans="2:17" ht="16" x14ac:dyDescent="0.2">
      <c r="B12" s="4" t="s">
        <v>267</v>
      </c>
      <c r="C12" s="129" t="s">
        <v>279</v>
      </c>
      <c r="D12" s="129" t="s">
        <v>280</v>
      </c>
      <c r="E12" s="129">
        <v>1</v>
      </c>
      <c r="F12" s="129">
        <v>11900</v>
      </c>
      <c r="G12" s="129">
        <v>179000</v>
      </c>
      <c r="H12" s="129">
        <v>731</v>
      </c>
      <c r="I12" s="129">
        <v>228</v>
      </c>
      <c r="J12" s="130" t="s">
        <v>274</v>
      </c>
      <c r="K12" s="140">
        <f>F12/F18</f>
        <v>2.2326454033771109E-3</v>
      </c>
      <c r="L12" s="164">
        <f>K12/K12</f>
        <v>1</v>
      </c>
    </row>
    <row r="13" spans="2:17" ht="16" x14ac:dyDescent="0.2">
      <c r="B13" s="8" t="s">
        <v>268</v>
      </c>
      <c r="C13" s="128" t="s">
        <v>279</v>
      </c>
      <c r="D13" s="128" t="s">
        <v>280</v>
      </c>
      <c r="E13" s="128">
        <v>2</v>
      </c>
      <c r="F13" s="128">
        <v>34500</v>
      </c>
      <c r="G13" s="128">
        <v>328000</v>
      </c>
      <c r="H13" s="128">
        <v>1260</v>
      </c>
      <c r="I13" s="128">
        <v>232</v>
      </c>
      <c r="J13" s="131" t="s">
        <v>274</v>
      </c>
      <c r="K13" s="142">
        <f>F13/F19</f>
        <v>6.8047337278106506E-3</v>
      </c>
      <c r="L13" s="165">
        <f>K13/K12</f>
        <v>3.0478345184227531</v>
      </c>
    </row>
    <row r="14" spans="2:17" ht="16" x14ac:dyDescent="0.2">
      <c r="B14" s="8" t="s">
        <v>222</v>
      </c>
      <c r="C14" s="128" t="s">
        <v>279</v>
      </c>
      <c r="D14" s="128" t="s">
        <v>280</v>
      </c>
      <c r="E14" s="128">
        <v>3</v>
      </c>
      <c r="F14" s="128">
        <v>12300</v>
      </c>
      <c r="G14" s="128">
        <v>249000</v>
      </c>
      <c r="H14" s="128">
        <v>1014</v>
      </c>
      <c r="I14" s="128">
        <v>233</v>
      </c>
      <c r="J14" s="131" t="s">
        <v>274</v>
      </c>
      <c r="K14" s="142">
        <f>F14/F20</f>
        <v>3.0982367758186397E-3</v>
      </c>
      <c r="L14" s="165">
        <f>K14/K12</f>
        <v>1.3876976483288528</v>
      </c>
    </row>
    <row r="15" spans="2:17" ht="17" thickBot="1" x14ac:dyDescent="0.25">
      <c r="B15" s="14" t="s">
        <v>223</v>
      </c>
      <c r="C15" s="132" t="s">
        <v>279</v>
      </c>
      <c r="D15" s="132" t="s">
        <v>280</v>
      </c>
      <c r="E15" s="132">
        <v>4</v>
      </c>
      <c r="F15" s="132">
        <v>17800</v>
      </c>
      <c r="G15" s="132">
        <v>264000</v>
      </c>
      <c r="H15" s="132">
        <v>1014</v>
      </c>
      <c r="I15" s="132">
        <v>233</v>
      </c>
      <c r="J15" s="133" t="s">
        <v>274</v>
      </c>
      <c r="K15" s="143">
        <f>F15/F21</f>
        <v>3.5887096774193548E-3</v>
      </c>
      <c r="L15" s="166">
        <f>K15/K12</f>
        <v>1.6073800487937109</v>
      </c>
    </row>
    <row r="16" spans="2:17" ht="17" thickBot="1" x14ac:dyDescent="0.25">
      <c r="B16" s="134" t="s">
        <v>285</v>
      </c>
      <c r="C16" s="135" t="s">
        <v>287</v>
      </c>
      <c r="D16" s="135" t="s">
        <v>281</v>
      </c>
      <c r="E16" s="136"/>
      <c r="F16" s="136"/>
      <c r="G16" s="136"/>
      <c r="H16" s="136"/>
      <c r="I16" s="136"/>
      <c r="J16" s="137"/>
    </row>
    <row r="17" spans="2:13" ht="17" thickBot="1" x14ac:dyDescent="0.25">
      <c r="B17" s="14"/>
      <c r="C17" s="132" t="s">
        <v>271</v>
      </c>
      <c r="D17" s="132" t="s">
        <v>272</v>
      </c>
      <c r="E17" s="132" t="s">
        <v>273</v>
      </c>
      <c r="F17" s="132" t="s">
        <v>274</v>
      </c>
      <c r="G17" s="132" t="s">
        <v>275</v>
      </c>
      <c r="H17" s="132" t="s">
        <v>276</v>
      </c>
      <c r="I17" s="132" t="s">
        <v>277</v>
      </c>
      <c r="J17" s="133" t="s">
        <v>278</v>
      </c>
    </row>
    <row r="18" spans="2:13" ht="16" x14ac:dyDescent="0.2">
      <c r="B18" s="4" t="s">
        <v>267</v>
      </c>
      <c r="C18" s="129" t="s">
        <v>282</v>
      </c>
      <c r="D18" s="129" t="s">
        <v>280</v>
      </c>
      <c r="E18" s="129">
        <v>1</v>
      </c>
      <c r="F18" s="129">
        <v>5330000</v>
      </c>
      <c r="G18" s="129">
        <v>5460000</v>
      </c>
      <c r="H18" s="129">
        <v>1121</v>
      </c>
      <c r="I18" s="129">
        <v>119</v>
      </c>
      <c r="J18" s="130" t="s">
        <v>274</v>
      </c>
    </row>
    <row r="19" spans="2:13" ht="16" x14ac:dyDescent="0.2">
      <c r="B19" s="8" t="s">
        <v>268</v>
      </c>
      <c r="C19" s="128" t="s">
        <v>282</v>
      </c>
      <c r="D19" s="128" t="s">
        <v>280</v>
      </c>
      <c r="E19" s="128">
        <v>2</v>
      </c>
      <c r="F19" s="128">
        <v>5070000</v>
      </c>
      <c r="G19" s="128">
        <v>5220000</v>
      </c>
      <c r="H19" s="128">
        <v>1196</v>
      </c>
      <c r="I19" s="128">
        <v>123</v>
      </c>
      <c r="J19" s="131" t="s">
        <v>274</v>
      </c>
    </row>
    <row r="20" spans="2:13" ht="16" x14ac:dyDescent="0.2">
      <c r="B20" s="8" t="s">
        <v>222</v>
      </c>
      <c r="C20" s="128" t="s">
        <v>282</v>
      </c>
      <c r="D20" s="128" t="s">
        <v>280</v>
      </c>
      <c r="E20" s="128">
        <v>3</v>
      </c>
      <c r="F20" s="128">
        <v>3970000</v>
      </c>
      <c r="G20" s="128">
        <v>3050000</v>
      </c>
      <c r="H20" s="128">
        <v>990</v>
      </c>
      <c r="I20" s="128">
        <v>128</v>
      </c>
      <c r="J20" s="131" t="s">
        <v>274</v>
      </c>
    </row>
    <row r="21" spans="2:13" ht="17" thickBot="1" x14ac:dyDescent="0.25">
      <c r="B21" s="14" t="s">
        <v>223</v>
      </c>
      <c r="C21" s="132" t="s">
        <v>282</v>
      </c>
      <c r="D21" s="132" t="s">
        <v>280</v>
      </c>
      <c r="E21" s="132">
        <v>4</v>
      </c>
      <c r="F21" s="132">
        <v>4960000</v>
      </c>
      <c r="G21" s="132">
        <v>3470000</v>
      </c>
      <c r="H21" s="132">
        <v>924</v>
      </c>
      <c r="I21" s="132">
        <v>119</v>
      </c>
      <c r="J21" s="133" t="s">
        <v>274</v>
      </c>
    </row>
    <row r="23" spans="2:13" ht="17" thickBot="1" x14ac:dyDescent="0.25">
      <c r="C23" s="128"/>
      <c r="D23" s="128"/>
      <c r="E23" s="128"/>
      <c r="F23" s="128"/>
      <c r="G23" s="128"/>
      <c r="H23" s="128"/>
      <c r="I23" s="128"/>
      <c r="J23" s="128"/>
    </row>
    <row r="24" spans="2:13" ht="17" thickBot="1" x14ac:dyDescent="0.25">
      <c r="B24" s="134" t="s">
        <v>260</v>
      </c>
      <c r="C24" s="124" t="s">
        <v>288</v>
      </c>
      <c r="D24" s="124"/>
      <c r="E24" s="124"/>
      <c r="F24" s="124"/>
      <c r="G24" s="124"/>
      <c r="H24" s="124"/>
      <c r="I24" s="124"/>
      <c r="J24" s="127"/>
      <c r="K24" s="134"/>
      <c r="L24" s="139"/>
      <c r="M24"/>
    </row>
    <row r="25" spans="2:13" ht="17" thickBot="1" x14ac:dyDescent="0.25">
      <c r="B25" s="134"/>
      <c r="C25" s="124" t="s">
        <v>271</v>
      </c>
      <c r="D25" s="124" t="s">
        <v>272</v>
      </c>
      <c r="E25" s="124" t="s">
        <v>273</v>
      </c>
      <c r="F25" s="124" t="s">
        <v>274</v>
      </c>
      <c r="G25" s="124" t="s">
        <v>275</v>
      </c>
      <c r="H25" s="124" t="s">
        <v>276</v>
      </c>
      <c r="I25" s="124" t="s">
        <v>277</v>
      </c>
      <c r="J25" s="124" t="s">
        <v>278</v>
      </c>
      <c r="K25" s="151" t="s">
        <v>283</v>
      </c>
      <c r="L25" s="139" t="s">
        <v>284</v>
      </c>
      <c r="M25"/>
    </row>
    <row r="26" spans="2:13" ht="16" x14ac:dyDescent="0.2">
      <c r="B26" s="83" t="s">
        <v>267</v>
      </c>
      <c r="C26" t="s">
        <v>279</v>
      </c>
      <c r="D26" t="s">
        <v>280</v>
      </c>
      <c r="E26">
        <v>1</v>
      </c>
      <c r="F26">
        <v>11900</v>
      </c>
      <c r="G26">
        <v>179000</v>
      </c>
      <c r="H26">
        <v>731</v>
      </c>
      <c r="I26">
        <v>228</v>
      </c>
      <c r="J26" t="s">
        <v>274</v>
      </c>
      <c r="K26" s="149">
        <f>F26/F32</f>
        <v>3.1151832460732986E-3</v>
      </c>
      <c r="L26" s="164">
        <f>K26/K26</f>
        <v>1</v>
      </c>
      <c r="M26" s="53"/>
    </row>
    <row r="27" spans="2:13" ht="16" x14ac:dyDescent="0.2">
      <c r="B27" s="83" t="s">
        <v>268</v>
      </c>
      <c r="C27" t="s">
        <v>279</v>
      </c>
      <c r="D27" t="s">
        <v>280</v>
      </c>
      <c r="E27">
        <v>2</v>
      </c>
      <c r="F27">
        <v>26000</v>
      </c>
      <c r="G27">
        <v>328000</v>
      </c>
      <c r="H27">
        <v>1260</v>
      </c>
      <c r="I27">
        <v>232</v>
      </c>
      <c r="J27" t="s">
        <v>274</v>
      </c>
      <c r="K27" s="149">
        <f>F27/F33</f>
        <v>8.8135593220338981E-3</v>
      </c>
      <c r="L27" s="165">
        <f>K27/K26</f>
        <v>2.8292266058965958</v>
      </c>
      <c r="M27" s="53"/>
    </row>
    <row r="28" spans="2:13" ht="16" x14ac:dyDescent="0.2">
      <c r="B28" s="83" t="s">
        <v>222</v>
      </c>
      <c r="C28" t="s">
        <v>279</v>
      </c>
      <c r="D28" t="s">
        <v>280</v>
      </c>
      <c r="E28">
        <v>3</v>
      </c>
      <c r="F28">
        <v>12300</v>
      </c>
      <c r="G28">
        <v>249000</v>
      </c>
      <c r="H28">
        <v>1014</v>
      </c>
      <c r="I28">
        <v>233</v>
      </c>
      <c r="J28" t="s">
        <v>274</v>
      </c>
      <c r="K28" s="149">
        <f>F28/F34</f>
        <v>8.9130434782608691E-3</v>
      </c>
      <c r="L28" s="165">
        <f>K28/K26</f>
        <v>2.8611618560467664</v>
      </c>
      <c r="M28" s="53"/>
    </row>
    <row r="29" spans="2:13" ht="17" thickBot="1" x14ac:dyDescent="0.25">
      <c r="B29" s="89" t="s">
        <v>223</v>
      </c>
      <c r="C29" s="90" t="s">
        <v>279</v>
      </c>
      <c r="D29" s="90" t="s">
        <v>280</v>
      </c>
      <c r="E29" s="90">
        <v>4</v>
      </c>
      <c r="F29" s="90">
        <v>27800</v>
      </c>
      <c r="G29" s="90">
        <v>264000</v>
      </c>
      <c r="H29" s="90">
        <v>1014</v>
      </c>
      <c r="I29" s="90">
        <v>233</v>
      </c>
      <c r="J29" s="90" t="s">
        <v>274</v>
      </c>
      <c r="K29" s="150">
        <f>F29/F35</f>
        <v>6.4351851851851853E-3</v>
      </c>
      <c r="L29" s="166">
        <f>K29/K26</f>
        <v>2.0657485216308746</v>
      </c>
      <c r="M29" s="53"/>
    </row>
    <row r="30" spans="2:13" ht="17" thickBot="1" x14ac:dyDescent="0.25">
      <c r="B30" s="134" t="s">
        <v>260</v>
      </c>
      <c r="C30" s="124" t="s">
        <v>289</v>
      </c>
      <c r="D30" s="124" t="s">
        <v>281</v>
      </c>
      <c r="E30" s="124"/>
      <c r="F30" s="124"/>
      <c r="G30" s="124"/>
      <c r="H30" s="124"/>
      <c r="I30" s="124"/>
      <c r="J30" s="127"/>
    </row>
    <row r="31" spans="2:13" ht="17" thickBot="1" x14ac:dyDescent="0.25">
      <c r="B31" s="134"/>
      <c r="C31" s="124" t="s">
        <v>271</v>
      </c>
      <c r="D31" s="124" t="s">
        <v>272</v>
      </c>
      <c r="E31" s="124" t="s">
        <v>273</v>
      </c>
      <c r="F31" s="124" t="s">
        <v>274</v>
      </c>
      <c r="G31" s="124" t="s">
        <v>275</v>
      </c>
      <c r="H31" s="124" t="s">
        <v>276</v>
      </c>
      <c r="I31" s="124" t="s">
        <v>277</v>
      </c>
      <c r="J31" s="127" t="s">
        <v>278</v>
      </c>
    </row>
    <row r="32" spans="2:13" ht="16" x14ac:dyDescent="0.2">
      <c r="B32" s="83" t="s">
        <v>267</v>
      </c>
      <c r="C32" s="128" t="s">
        <v>282</v>
      </c>
      <c r="D32" t="s">
        <v>280</v>
      </c>
      <c r="E32">
        <v>8</v>
      </c>
      <c r="F32">
        <v>3820000</v>
      </c>
      <c r="G32">
        <v>3960000</v>
      </c>
      <c r="H32">
        <v>369</v>
      </c>
      <c r="I32">
        <v>371</v>
      </c>
      <c r="J32" s="86" t="s">
        <v>274</v>
      </c>
    </row>
    <row r="33" spans="2:13" ht="16" x14ac:dyDescent="0.2">
      <c r="B33" s="83" t="s">
        <v>268</v>
      </c>
      <c r="C33" s="128" t="s">
        <v>282</v>
      </c>
      <c r="D33" t="s">
        <v>280</v>
      </c>
      <c r="E33">
        <v>9</v>
      </c>
      <c r="F33">
        <v>2950000</v>
      </c>
      <c r="G33">
        <v>2060000</v>
      </c>
      <c r="H33">
        <v>342</v>
      </c>
      <c r="I33">
        <v>377</v>
      </c>
      <c r="J33" s="86" t="s">
        <v>274</v>
      </c>
    </row>
    <row r="34" spans="2:13" ht="16" x14ac:dyDescent="0.2">
      <c r="B34" s="83" t="s">
        <v>222</v>
      </c>
      <c r="C34" s="128" t="s">
        <v>282</v>
      </c>
      <c r="D34" t="s">
        <v>280</v>
      </c>
      <c r="E34">
        <v>10</v>
      </c>
      <c r="F34">
        <v>1380000</v>
      </c>
      <c r="G34">
        <v>1500000</v>
      </c>
      <c r="H34">
        <v>320</v>
      </c>
      <c r="I34">
        <v>375</v>
      </c>
      <c r="J34" s="86" t="s">
        <v>274</v>
      </c>
    </row>
    <row r="35" spans="2:13" ht="17" thickBot="1" x14ac:dyDescent="0.25">
      <c r="B35" s="89" t="s">
        <v>223</v>
      </c>
      <c r="C35" s="132" t="s">
        <v>282</v>
      </c>
      <c r="D35" s="90" t="s">
        <v>280</v>
      </c>
      <c r="E35" s="90">
        <v>11</v>
      </c>
      <c r="F35" s="90">
        <v>4320000</v>
      </c>
      <c r="G35" s="90">
        <v>4460000</v>
      </c>
      <c r="H35" s="90">
        <v>351</v>
      </c>
      <c r="I35" s="90">
        <v>382</v>
      </c>
      <c r="J35" s="93" t="s">
        <v>274</v>
      </c>
    </row>
    <row r="36" spans="2:13" ht="17" thickBot="1" x14ac:dyDescent="0.25">
      <c r="C36"/>
      <c r="D36"/>
      <c r="E36"/>
      <c r="F36"/>
      <c r="G36"/>
      <c r="H36"/>
      <c r="I36"/>
      <c r="J36"/>
    </row>
    <row r="37" spans="2:13" ht="17" thickBot="1" x14ac:dyDescent="0.25">
      <c r="B37" s="134" t="s">
        <v>260</v>
      </c>
      <c r="C37" s="124" t="s">
        <v>286</v>
      </c>
      <c r="D37" s="124"/>
      <c r="E37" s="124"/>
      <c r="F37" s="124"/>
      <c r="G37" s="124"/>
      <c r="H37" s="124"/>
      <c r="I37" s="124"/>
      <c r="J37" s="127"/>
      <c r="K37" s="145"/>
      <c r="L37" s="139"/>
    </row>
    <row r="38" spans="2:13" ht="17" thickBot="1" x14ac:dyDescent="0.25">
      <c r="B38" s="156" t="s">
        <v>271</v>
      </c>
      <c r="C38" s="124" t="s">
        <v>272</v>
      </c>
      <c r="D38" s="124" t="s">
        <v>273</v>
      </c>
      <c r="E38" s="124" t="s">
        <v>274</v>
      </c>
      <c r="F38" s="124" t="s">
        <v>275</v>
      </c>
      <c r="G38" s="124" t="s">
        <v>276</v>
      </c>
      <c r="H38" s="124" t="s">
        <v>277</v>
      </c>
      <c r="I38" s="124" t="s">
        <v>278</v>
      </c>
      <c r="J38" s="145"/>
      <c r="K38" s="151" t="s">
        <v>283</v>
      </c>
      <c r="L38" s="151" t="s">
        <v>284</v>
      </c>
    </row>
    <row r="39" spans="2:13" ht="16" x14ac:dyDescent="0.2">
      <c r="B39" s="83" t="s">
        <v>279</v>
      </c>
      <c r="C39" t="s">
        <v>280</v>
      </c>
      <c r="D39">
        <v>1</v>
      </c>
      <c r="E39">
        <v>19400</v>
      </c>
      <c r="F39">
        <v>224000</v>
      </c>
      <c r="G39">
        <v>864</v>
      </c>
      <c r="H39">
        <v>237</v>
      </c>
      <c r="I39" t="s">
        <v>274</v>
      </c>
      <c r="K39" s="149">
        <f>E39/F45</f>
        <v>1.1279069767441861E-2</v>
      </c>
      <c r="L39" s="167">
        <f>K39/K39</f>
        <v>1</v>
      </c>
      <c r="M39" s="79"/>
    </row>
    <row r="40" spans="2:13" ht="16" x14ac:dyDescent="0.2">
      <c r="B40" s="83" t="s">
        <v>279</v>
      </c>
      <c r="C40" t="s">
        <v>280</v>
      </c>
      <c r="D40">
        <v>2</v>
      </c>
      <c r="E40">
        <v>32000</v>
      </c>
      <c r="F40">
        <v>207000</v>
      </c>
      <c r="G40">
        <v>731</v>
      </c>
      <c r="H40">
        <v>237</v>
      </c>
      <c r="I40" t="s">
        <v>274</v>
      </c>
      <c r="K40" s="149">
        <f>E40/F46</f>
        <v>1.4035087719298246E-2</v>
      </c>
      <c r="L40" s="167">
        <f>K40/K39</f>
        <v>1.2443479833604629</v>
      </c>
      <c r="M40" s="79"/>
    </row>
    <row r="41" spans="2:13" ht="16" x14ac:dyDescent="0.2">
      <c r="B41" s="83" t="s">
        <v>279</v>
      </c>
      <c r="C41" t="s">
        <v>280</v>
      </c>
      <c r="D41">
        <v>3</v>
      </c>
      <c r="E41">
        <v>24800</v>
      </c>
      <c r="F41">
        <v>194000</v>
      </c>
      <c r="G41">
        <v>780</v>
      </c>
      <c r="H41">
        <v>230</v>
      </c>
      <c r="I41" t="s">
        <v>274</v>
      </c>
      <c r="K41" s="149">
        <f>E41/F47</f>
        <v>1.6209150326797386E-2</v>
      </c>
      <c r="L41" s="167">
        <f>K41/K39</f>
        <v>1.4370999258810053</v>
      </c>
      <c r="M41" s="79"/>
    </row>
    <row r="42" spans="2:13" ht="17" thickBot="1" x14ac:dyDescent="0.25">
      <c r="B42" s="89" t="s">
        <v>279</v>
      </c>
      <c r="C42" s="90" t="s">
        <v>280</v>
      </c>
      <c r="D42" s="90">
        <v>4</v>
      </c>
      <c r="E42" s="90">
        <v>18100</v>
      </c>
      <c r="F42" s="90">
        <v>161000</v>
      </c>
      <c r="G42" s="90">
        <v>656</v>
      </c>
      <c r="H42" s="90">
        <v>230</v>
      </c>
      <c r="I42" s="90" t="s">
        <v>274</v>
      </c>
      <c r="J42" s="15"/>
      <c r="K42" s="150">
        <f>E42/F48</f>
        <v>2.2263222632226323E-2</v>
      </c>
      <c r="L42" s="168">
        <f>K42/K39</f>
        <v>1.9738527282180038</v>
      </c>
      <c r="M42" s="79"/>
    </row>
    <row r="43" spans="2:13" ht="17" thickBot="1" x14ac:dyDescent="0.25">
      <c r="B43" s="134" t="s">
        <v>260</v>
      </c>
      <c r="C43" s="90" t="s">
        <v>290</v>
      </c>
      <c r="D43" s="90"/>
      <c r="E43" s="90"/>
      <c r="F43" s="90"/>
      <c r="G43" s="90"/>
      <c r="H43" s="90"/>
      <c r="I43" s="90"/>
      <c r="J43" s="16"/>
    </row>
    <row r="44" spans="2:13" ht="17" thickBot="1" x14ac:dyDescent="0.25">
      <c r="B44" s="156" t="s">
        <v>271</v>
      </c>
      <c r="C44" s="124" t="s">
        <v>272</v>
      </c>
      <c r="D44" s="5"/>
      <c r="E44" s="124" t="s">
        <v>273</v>
      </c>
      <c r="F44" s="124" t="s">
        <v>274</v>
      </c>
      <c r="G44" s="124" t="s">
        <v>275</v>
      </c>
      <c r="H44" s="124" t="s">
        <v>276</v>
      </c>
      <c r="I44" s="124" t="s">
        <v>277</v>
      </c>
      <c r="J44" s="127" t="s">
        <v>278</v>
      </c>
    </row>
    <row r="45" spans="2:13" ht="16" x14ac:dyDescent="0.2">
      <c r="B45" s="153" t="s">
        <v>282</v>
      </c>
      <c r="C45" t="s">
        <v>280</v>
      </c>
      <c r="D45" s="129" t="s">
        <v>267</v>
      </c>
      <c r="E45">
        <v>1</v>
      </c>
      <c r="F45">
        <v>1720000</v>
      </c>
      <c r="G45">
        <v>1850000</v>
      </c>
      <c r="H45">
        <v>360</v>
      </c>
      <c r="I45">
        <v>375</v>
      </c>
      <c r="J45" s="86" t="s">
        <v>274</v>
      </c>
    </row>
    <row r="46" spans="2:13" ht="16" x14ac:dyDescent="0.2">
      <c r="B46" s="153" t="s">
        <v>282</v>
      </c>
      <c r="C46" t="s">
        <v>280</v>
      </c>
      <c r="D46" s="128" t="s">
        <v>291</v>
      </c>
      <c r="E46">
        <v>2</v>
      </c>
      <c r="F46">
        <v>2280000</v>
      </c>
      <c r="G46">
        <v>1350000</v>
      </c>
      <c r="H46">
        <v>296</v>
      </c>
      <c r="I46">
        <v>372</v>
      </c>
      <c r="J46" s="86" t="s">
        <v>274</v>
      </c>
    </row>
    <row r="47" spans="2:13" ht="16" x14ac:dyDescent="0.2">
      <c r="B47" s="153" t="s">
        <v>282</v>
      </c>
      <c r="C47" t="s">
        <v>280</v>
      </c>
      <c r="D47" s="128" t="s">
        <v>222</v>
      </c>
      <c r="E47">
        <v>3</v>
      </c>
      <c r="F47">
        <v>1530000</v>
      </c>
      <c r="G47">
        <v>1580000</v>
      </c>
      <c r="H47">
        <v>288</v>
      </c>
      <c r="I47">
        <v>362</v>
      </c>
      <c r="J47" s="86" t="s">
        <v>274</v>
      </c>
    </row>
    <row r="48" spans="2:13" ht="17" thickBot="1" x14ac:dyDescent="0.25">
      <c r="B48" s="154" t="s">
        <v>282</v>
      </c>
      <c r="C48" s="90" t="s">
        <v>280</v>
      </c>
      <c r="D48" s="132" t="s">
        <v>223</v>
      </c>
      <c r="E48" s="90">
        <v>4</v>
      </c>
      <c r="F48" s="90">
        <v>813000</v>
      </c>
      <c r="G48" s="90">
        <v>1020000</v>
      </c>
      <c r="H48" s="90">
        <v>585</v>
      </c>
      <c r="I48" s="90">
        <v>367</v>
      </c>
      <c r="J48" s="93" t="s">
        <v>274</v>
      </c>
    </row>
    <row r="49" spans="2:15" ht="17" thickBot="1" x14ac:dyDescent="0.25">
      <c r="B49" s="128"/>
      <c r="C49"/>
      <c r="D49"/>
      <c r="E49"/>
      <c r="F49"/>
      <c r="G49"/>
      <c r="H49"/>
      <c r="I49"/>
    </row>
    <row r="50" spans="2:15" ht="17" thickBot="1" x14ac:dyDescent="0.25">
      <c r="B50" s="134" t="s">
        <v>261</v>
      </c>
      <c r="C50" s="124" t="s">
        <v>286</v>
      </c>
      <c r="D50" s="124"/>
      <c r="E50" s="124"/>
      <c r="F50" s="124"/>
      <c r="G50" s="124"/>
      <c r="H50" s="124"/>
      <c r="I50" s="124"/>
      <c r="J50" s="145"/>
      <c r="K50" s="134"/>
      <c r="L50" s="139"/>
    </row>
    <row r="51" spans="2:15" ht="17" thickBot="1" x14ac:dyDescent="0.25">
      <c r="B51" s="156" t="s">
        <v>271</v>
      </c>
      <c r="C51" s="124" t="s">
        <v>272</v>
      </c>
      <c r="E51" s="124" t="s">
        <v>273</v>
      </c>
      <c r="F51" s="124" t="s">
        <v>274</v>
      </c>
      <c r="G51" s="124" t="s">
        <v>275</v>
      </c>
      <c r="H51" s="124" t="s">
        <v>276</v>
      </c>
      <c r="I51" s="124" t="s">
        <v>277</v>
      </c>
      <c r="J51" s="124" t="s">
        <v>278</v>
      </c>
      <c r="K51" s="151" t="s">
        <v>283</v>
      </c>
      <c r="L51" s="151" t="s">
        <v>284</v>
      </c>
    </row>
    <row r="52" spans="2:15" ht="16" x14ac:dyDescent="0.2">
      <c r="B52" s="152" t="s">
        <v>279</v>
      </c>
      <c r="C52" s="147" t="s">
        <v>280</v>
      </c>
      <c r="D52" s="129" t="s">
        <v>267</v>
      </c>
      <c r="E52" s="147">
        <v>1</v>
      </c>
      <c r="F52" s="147">
        <v>650000</v>
      </c>
      <c r="G52" s="147">
        <v>1350000</v>
      </c>
      <c r="H52" s="147">
        <v>864</v>
      </c>
      <c r="I52" s="147">
        <v>237</v>
      </c>
      <c r="J52" s="147" t="s">
        <v>274</v>
      </c>
      <c r="K52" s="167">
        <f>F52/F58</f>
        <v>0.86321381142098275</v>
      </c>
      <c r="L52" s="149">
        <f>K52/K52</f>
        <v>1</v>
      </c>
    </row>
    <row r="53" spans="2:15" ht="16" x14ac:dyDescent="0.2">
      <c r="B53" s="83" t="s">
        <v>279</v>
      </c>
      <c r="C53" t="s">
        <v>280</v>
      </c>
      <c r="D53" s="128" t="s">
        <v>291</v>
      </c>
      <c r="E53">
        <v>2</v>
      </c>
      <c r="F53">
        <v>1790000</v>
      </c>
      <c r="G53">
        <v>1070000</v>
      </c>
      <c r="H53">
        <v>697</v>
      </c>
      <c r="I53">
        <v>239</v>
      </c>
      <c r="J53" t="s">
        <v>274</v>
      </c>
      <c r="K53" s="167">
        <f>F53/F59</f>
        <v>2.4554183813443071</v>
      </c>
      <c r="L53" s="149">
        <f>K53/K52</f>
        <v>2.8445077556188667</v>
      </c>
    </row>
    <row r="54" spans="2:15" ht="16" x14ac:dyDescent="0.2">
      <c r="B54" s="83" t="s">
        <v>279</v>
      </c>
      <c r="C54" t="s">
        <v>280</v>
      </c>
      <c r="D54" s="128" t="s">
        <v>222</v>
      </c>
      <c r="E54">
        <v>3</v>
      </c>
      <c r="F54">
        <v>1235000</v>
      </c>
      <c r="G54">
        <v>1340000</v>
      </c>
      <c r="H54">
        <v>780</v>
      </c>
      <c r="I54">
        <v>235</v>
      </c>
      <c r="J54" t="s">
        <v>274</v>
      </c>
      <c r="K54" s="167">
        <f>F54/F60</f>
        <v>2.3659003831417627</v>
      </c>
      <c r="L54" s="149">
        <f>K54/K52</f>
        <v>2.7408045977011497</v>
      </c>
      <c r="N54"/>
      <c r="O54"/>
    </row>
    <row r="55" spans="2:15" ht="17" thickBot="1" x14ac:dyDescent="0.25">
      <c r="B55" s="89" t="s">
        <v>279</v>
      </c>
      <c r="C55" s="90" t="s">
        <v>280</v>
      </c>
      <c r="D55" s="132" t="s">
        <v>223</v>
      </c>
      <c r="E55" s="90">
        <v>4</v>
      </c>
      <c r="F55" s="90">
        <v>612000</v>
      </c>
      <c r="G55" s="90">
        <v>2670000</v>
      </c>
      <c r="H55" s="90">
        <v>656</v>
      </c>
      <c r="I55" s="90">
        <v>233</v>
      </c>
      <c r="J55" s="90" t="s">
        <v>274</v>
      </c>
      <c r="K55" s="168">
        <f>F55/F61</f>
        <v>1.3846153846153846</v>
      </c>
      <c r="L55" s="150">
        <f>K55/K52</f>
        <v>1.6040236686390532</v>
      </c>
      <c r="N55"/>
      <c r="O55"/>
    </row>
    <row r="56" spans="2:15" ht="17" thickBot="1" x14ac:dyDescent="0.25">
      <c r="B56" s="134" t="s">
        <v>261</v>
      </c>
      <c r="C56" s="90" t="s">
        <v>290</v>
      </c>
      <c r="D56" s="90"/>
      <c r="E56" s="90"/>
      <c r="F56" s="90"/>
      <c r="G56" s="90"/>
      <c r="H56" s="90"/>
      <c r="I56" s="90"/>
      <c r="J56" s="16"/>
      <c r="N56"/>
      <c r="O56" s="53"/>
    </row>
    <row r="57" spans="2:15" ht="17" thickBot="1" x14ac:dyDescent="0.25">
      <c r="B57" s="156" t="s">
        <v>271</v>
      </c>
      <c r="C57" s="124" t="s">
        <v>272</v>
      </c>
      <c r="D57" s="145"/>
      <c r="E57" s="124" t="s">
        <v>273</v>
      </c>
      <c r="F57" s="124" t="s">
        <v>274</v>
      </c>
      <c r="G57" s="124" t="s">
        <v>275</v>
      </c>
      <c r="H57" s="124" t="s">
        <v>276</v>
      </c>
      <c r="I57" s="124" t="s">
        <v>277</v>
      </c>
      <c r="J57" s="127" t="s">
        <v>278</v>
      </c>
      <c r="N57"/>
      <c r="O57" s="53"/>
    </row>
    <row r="58" spans="2:15" ht="16" x14ac:dyDescent="0.2">
      <c r="B58" s="159" t="s">
        <v>282</v>
      </c>
      <c r="C58" s="147" t="s">
        <v>280</v>
      </c>
      <c r="D58" s="129" t="s">
        <v>267</v>
      </c>
      <c r="E58" s="163">
        <v>1</v>
      </c>
      <c r="F58" s="147">
        <v>753000</v>
      </c>
      <c r="G58" s="147">
        <v>7570000</v>
      </c>
      <c r="H58" s="147">
        <v>880</v>
      </c>
      <c r="I58" s="147">
        <v>138</v>
      </c>
      <c r="J58" s="148" t="s">
        <v>274</v>
      </c>
      <c r="N58"/>
      <c r="O58" s="53"/>
    </row>
    <row r="59" spans="2:15" ht="16" x14ac:dyDescent="0.2">
      <c r="B59" s="153" t="s">
        <v>282</v>
      </c>
      <c r="C59" t="s">
        <v>280</v>
      </c>
      <c r="D59" s="128" t="s">
        <v>291</v>
      </c>
      <c r="E59" s="157">
        <v>2</v>
      </c>
      <c r="F59">
        <v>729000</v>
      </c>
      <c r="G59">
        <v>10800000</v>
      </c>
      <c r="H59">
        <v>684</v>
      </c>
      <c r="I59">
        <v>170</v>
      </c>
      <c r="J59" s="86" t="s">
        <v>274</v>
      </c>
      <c r="N59"/>
      <c r="O59" s="53"/>
    </row>
    <row r="60" spans="2:15" ht="16" x14ac:dyDescent="0.2">
      <c r="B60" s="153" t="s">
        <v>282</v>
      </c>
      <c r="C60" t="s">
        <v>280</v>
      </c>
      <c r="D60" s="128" t="s">
        <v>222</v>
      </c>
      <c r="E60" s="157">
        <v>3</v>
      </c>
      <c r="F60">
        <v>522000</v>
      </c>
      <c r="G60">
        <v>3310000</v>
      </c>
      <c r="H60">
        <v>598</v>
      </c>
      <c r="I60">
        <v>136</v>
      </c>
      <c r="J60" s="86" t="s">
        <v>274</v>
      </c>
    </row>
    <row r="61" spans="2:15" ht="17" thickBot="1" x14ac:dyDescent="0.25">
      <c r="B61" s="154" t="s">
        <v>282</v>
      </c>
      <c r="C61" s="90" t="s">
        <v>280</v>
      </c>
      <c r="D61" s="132" t="s">
        <v>223</v>
      </c>
      <c r="E61" s="158">
        <v>4</v>
      </c>
      <c r="F61" s="90">
        <v>442000</v>
      </c>
      <c r="G61" s="90">
        <v>4650000</v>
      </c>
      <c r="H61" s="90">
        <v>660</v>
      </c>
      <c r="I61" s="90">
        <v>134</v>
      </c>
      <c r="J61" s="93" t="s">
        <v>274</v>
      </c>
    </row>
    <row r="62" spans="2:15" ht="15" thickBot="1" x14ac:dyDescent="0.2"/>
    <row r="63" spans="2:15" ht="17" thickBot="1" x14ac:dyDescent="0.25">
      <c r="B63" s="134" t="s">
        <v>261</v>
      </c>
      <c r="C63" s="124" t="s">
        <v>292</v>
      </c>
      <c r="D63" s="124"/>
      <c r="E63" s="124"/>
      <c r="F63" s="124"/>
      <c r="G63" s="124"/>
      <c r="H63" s="124"/>
      <c r="I63" s="124"/>
      <c r="J63" s="139"/>
      <c r="K63" s="134"/>
      <c r="L63" s="139"/>
    </row>
    <row r="64" spans="2:15" ht="17" thickBot="1" x14ac:dyDescent="0.25">
      <c r="B64" s="160" t="s">
        <v>271</v>
      </c>
      <c r="C64" s="135" t="s">
        <v>272</v>
      </c>
      <c r="D64" s="136"/>
      <c r="E64" s="135" t="s">
        <v>273</v>
      </c>
      <c r="F64" s="135" t="s">
        <v>274</v>
      </c>
      <c r="G64" s="135" t="s">
        <v>275</v>
      </c>
      <c r="H64" s="135" t="s">
        <v>276</v>
      </c>
      <c r="I64" s="135" t="s">
        <v>277</v>
      </c>
      <c r="J64" s="135" t="s">
        <v>278</v>
      </c>
      <c r="K64" s="151" t="s">
        <v>283</v>
      </c>
      <c r="L64" s="151" t="s">
        <v>284</v>
      </c>
    </row>
    <row r="65" spans="2:12" ht="16" x14ac:dyDescent="0.2">
      <c r="B65" s="159" t="s">
        <v>279</v>
      </c>
      <c r="C65" s="129" t="s">
        <v>280</v>
      </c>
      <c r="D65" s="128" t="s">
        <v>267</v>
      </c>
      <c r="E65" s="128">
        <v>1</v>
      </c>
      <c r="F65" s="128">
        <v>1380000</v>
      </c>
      <c r="G65" s="128">
        <v>1520000</v>
      </c>
      <c r="H65" s="128">
        <v>1050</v>
      </c>
      <c r="I65" s="128">
        <v>136</v>
      </c>
      <c r="J65" s="128" t="s">
        <v>274</v>
      </c>
      <c r="K65" s="161">
        <f>F65/F71</f>
        <v>0.18326693227091634</v>
      </c>
      <c r="L65" s="167">
        <f>K65/K65</f>
        <v>1</v>
      </c>
    </row>
    <row r="66" spans="2:12" ht="16" x14ac:dyDescent="0.2">
      <c r="B66" s="153" t="s">
        <v>279</v>
      </c>
      <c r="C66" s="128" t="s">
        <v>280</v>
      </c>
      <c r="D66" s="128" t="s">
        <v>291</v>
      </c>
      <c r="E66" s="128">
        <v>2</v>
      </c>
      <c r="F66" s="128">
        <v>4630000</v>
      </c>
      <c r="G66" s="128">
        <v>4920000</v>
      </c>
      <c r="H66" s="128">
        <v>1357</v>
      </c>
      <c r="I66" s="128">
        <v>140</v>
      </c>
      <c r="J66" s="128" t="s">
        <v>274</v>
      </c>
      <c r="K66" s="161">
        <f>F66/F72</f>
        <v>0.4287037037037037</v>
      </c>
      <c r="L66" s="167">
        <f>K66/K65</f>
        <v>2.3392310789049917</v>
      </c>
    </row>
    <row r="67" spans="2:12" ht="16" x14ac:dyDescent="0.2">
      <c r="B67" s="153" t="s">
        <v>279</v>
      </c>
      <c r="C67" s="128" t="s">
        <v>280</v>
      </c>
      <c r="D67" s="128" t="s">
        <v>222</v>
      </c>
      <c r="E67" s="128">
        <v>3</v>
      </c>
      <c r="F67" s="128">
        <v>343000</v>
      </c>
      <c r="G67" s="128">
        <v>386000</v>
      </c>
      <c r="H67" s="128">
        <v>943</v>
      </c>
      <c r="I67" s="128">
        <v>138</v>
      </c>
      <c r="J67" s="128" t="s">
        <v>274</v>
      </c>
      <c r="K67" s="161">
        <f>F67/F73</f>
        <v>0.31181818181818183</v>
      </c>
      <c r="L67" s="167">
        <f>K67/K65</f>
        <v>1.7014426877470357</v>
      </c>
    </row>
    <row r="68" spans="2:12" ht="17" thickBot="1" x14ac:dyDescent="0.25">
      <c r="B68" s="154" t="s">
        <v>279</v>
      </c>
      <c r="C68" s="132" t="s">
        <v>280</v>
      </c>
      <c r="D68" s="132" t="s">
        <v>223</v>
      </c>
      <c r="E68" s="132">
        <v>4</v>
      </c>
      <c r="F68" s="132">
        <v>1170000</v>
      </c>
      <c r="G68" s="132">
        <v>1240000</v>
      </c>
      <c r="H68" s="132">
        <v>1056</v>
      </c>
      <c r="I68" s="132">
        <v>132</v>
      </c>
      <c r="J68" s="132" t="s">
        <v>274</v>
      </c>
      <c r="K68" s="162">
        <f>F68/F74</f>
        <v>0.25601750547045954</v>
      </c>
      <c r="L68" s="168">
        <f>K68/K65</f>
        <v>1.3969650841975074</v>
      </c>
    </row>
    <row r="69" spans="2:12" ht="17" thickBot="1" x14ac:dyDescent="0.25">
      <c r="B69" s="134" t="s">
        <v>261</v>
      </c>
      <c r="C69" s="90" t="s">
        <v>293</v>
      </c>
      <c r="D69" s="90"/>
      <c r="E69" s="90"/>
      <c r="F69" s="90"/>
      <c r="G69" s="90"/>
      <c r="H69" s="90"/>
      <c r="I69" s="90"/>
      <c r="J69" s="16"/>
    </row>
    <row r="70" spans="2:12" ht="17" thickBot="1" x14ac:dyDescent="0.25">
      <c r="B70" s="156" t="s">
        <v>271</v>
      </c>
      <c r="C70" s="124" t="s">
        <v>272</v>
      </c>
      <c r="D70" s="145"/>
      <c r="E70" s="124" t="s">
        <v>273</v>
      </c>
      <c r="F70" s="124" t="s">
        <v>274</v>
      </c>
      <c r="G70" s="124" t="s">
        <v>275</v>
      </c>
      <c r="H70" s="124" t="s">
        <v>276</v>
      </c>
      <c r="I70" s="124" t="s">
        <v>277</v>
      </c>
      <c r="J70" s="127" t="s">
        <v>278</v>
      </c>
    </row>
    <row r="71" spans="2:12" ht="16" x14ac:dyDescent="0.2">
      <c r="B71" s="153" t="s">
        <v>282</v>
      </c>
      <c r="C71" s="128" t="s">
        <v>280</v>
      </c>
      <c r="D71" s="128" t="s">
        <v>267</v>
      </c>
      <c r="E71" s="128">
        <v>1</v>
      </c>
      <c r="F71" s="128">
        <v>7530000</v>
      </c>
      <c r="G71" s="128">
        <v>7570000</v>
      </c>
      <c r="H71" s="128">
        <v>880</v>
      </c>
      <c r="I71" s="128">
        <v>138</v>
      </c>
      <c r="J71" s="131" t="s">
        <v>274</v>
      </c>
    </row>
    <row r="72" spans="2:12" ht="16" x14ac:dyDescent="0.2">
      <c r="B72" s="153" t="s">
        <v>282</v>
      </c>
      <c r="C72" s="128" t="s">
        <v>280</v>
      </c>
      <c r="D72" s="128" t="s">
        <v>291</v>
      </c>
      <c r="E72" s="128">
        <v>2</v>
      </c>
      <c r="F72" s="128">
        <v>10800000</v>
      </c>
      <c r="G72" s="128">
        <v>10800000</v>
      </c>
      <c r="H72" s="128">
        <v>684</v>
      </c>
      <c r="I72" s="128">
        <v>170</v>
      </c>
      <c r="J72" s="131" t="s">
        <v>274</v>
      </c>
    </row>
    <row r="73" spans="2:12" ht="16" x14ac:dyDescent="0.2">
      <c r="B73" s="153" t="s">
        <v>282</v>
      </c>
      <c r="C73" s="128" t="s">
        <v>280</v>
      </c>
      <c r="D73" s="128" t="s">
        <v>222</v>
      </c>
      <c r="E73" s="128">
        <v>3</v>
      </c>
      <c r="F73" s="128">
        <v>1100000</v>
      </c>
      <c r="G73" s="128">
        <v>3310000</v>
      </c>
      <c r="H73" s="128">
        <v>598</v>
      </c>
      <c r="I73" s="128">
        <v>136</v>
      </c>
      <c r="J73" s="131" t="s">
        <v>274</v>
      </c>
    </row>
    <row r="74" spans="2:12" ht="17" thickBot="1" x14ac:dyDescent="0.25">
      <c r="B74" s="154" t="s">
        <v>282</v>
      </c>
      <c r="C74" s="132" t="s">
        <v>280</v>
      </c>
      <c r="D74" s="132" t="s">
        <v>223</v>
      </c>
      <c r="E74" s="132">
        <v>4</v>
      </c>
      <c r="F74" s="132">
        <v>4570000</v>
      </c>
      <c r="G74" s="132">
        <v>4650000</v>
      </c>
      <c r="H74" s="132">
        <v>660</v>
      </c>
      <c r="I74" s="132">
        <v>134</v>
      </c>
      <c r="J74" s="133" t="s">
        <v>274</v>
      </c>
    </row>
    <row r="75" spans="2:12" ht="15" thickBot="1" x14ac:dyDescent="0.2"/>
    <row r="76" spans="2:12" ht="17" thickBot="1" x14ac:dyDescent="0.25">
      <c r="B76" s="134" t="s">
        <v>261</v>
      </c>
      <c r="C76" s="124" t="s">
        <v>295</v>
      </c>
      <c r="D76" s="124"/>
      <c r="E76" s="124"/>
      <c r="F76" s="124"/>
      <c r="G76" s="124"/>
      <c r="H76" s="124"/>
      <c r="I76" s="124"/>
      <c r="J76" s="139"/>
      <c r="K76" s="134"/>
      <c r="L76" s="139"/>
    </row>
    <row r="77" spans="2:12" ht="17" thickBot="1" x14ac:dyDescent="0.25">
      <c r="B77" s="156" t="s">
        <v>271</v>
      </c>
      <c r="C77" s="124" t="s">
        <v>272</v>
      </c>
      <c r="D77" s="145"/>
      <c r="E77" s="124" t="s">
        <v>273</v>
      </c>
      <c r="F77" s="124" t="s">
        <v>274</v>
      </c>
      <c r="G77" s="124" t="s">
        <v>275</v>
      </c>
      <c r="H77" s="124" t="s">
        <v>276</v>
      </c>
      <c r="I77" s="124" t="s">
        <v>277</v>
      </c>
      <c r="J77" s="127" t="s">
        <v>278</v>
      </c>
      <c r="K77" s="151" t="s">
        <v>283</v>
      </c>
      <c r="L77" s="151" t="s">
        <v>284</v>
      </c>
    </row>
    <row r="78" spans="2:12" ht="16" x14ac:dyDescent="0.2">
      <c r="B78" s="159" t="s">
        <v>279</v>
      </c>
      <c r="C78" s="129" t="s">
        <v>280</v>
      </c>
      <c r="D78" s="128" t="s">
        <v>267</v>
      </c>
      <c r="E78" s="129">
        <v>1</v>
      </c>
      <c r="F78" s="129">
        <v>1150000</v>
      </c>
      <c r="G78" s="129">
        <v>1290000</v>
      </c>
      <c r="H78" s="129">
        <v>784</v>
      </c>
      <c r="I78" s="129">
        <v>176</v>
      </c>
      <c r="J78" s="130" t="s">
        <v>274</v>
      </c>
      <c r="K78" s="169">
        <f>F78/F84</f>
        <v>0.88461538461538458</v>
      </c>
      <c r="L78" s="149">
        <f>K78/K78</f>
        <v>1</v>
      </c>
    </row>
    <row r="79" spans="2:12" ht="16" x14ac:dyDescent="0.2">
      <c r="B79" s="153" t="s">
        <v>279</v>
      </c>
      <c r="C79" s="128" t="s">
        <v>280</v>
      </c>
      <c r="D79" s="128" t="s">
        <v>291</v>
      </c>
      <c r="E79" s="128">
        <v>2</v>
      </c>
      <c r="F79" s="128">
        <v>1090000</v>
      </c>
      <c r="G79" s="128">
        <v>1990000</v>
      </c>
      <c r="H79" s="128">
        <v>1155</v>
      </c>
      <c r="I79" s="128">
        <v>153</v>
      </c>
      <c r="J79" s="131" t="s">
        <v>274</v>
      </c>
      <c r="K79" s="169">
        <f>F79/F85</f>
        <v>1.4064516129032258</v>
      </c>
      <c r="L79" s="149">
        <f>K79/K78</f>
        <v>1.5899018232819075</v>
      </c>
    </row>
    <row r="80" spans="2:12" ht="16" x14ac:dyDescent="0.2">
      <c r="B80" s="153" t="s">
        <v>279</v>
      </c>
      <c r="C80" s="128" t="s">
        <v>280</v>
      </c>
      <c r="D80" s="128" t="s">
        <v>222</v>
      </c>
      <c r="E80" s="128">
        <v>3</v>
      </c>
      <c r="F80" s="128">
        <v>733000</v>
      </c>
      <c r="G80" s="128">
        <v>171000</v>
      </c>
      <c r="H80" s="128">
        <v>760</v>
      </c>
      <c r="I80" s="128">
        <v>128</v>
      </c>
      <c r="J80" s="131" t="s">
        <v>274</v>
      </c>
      <c r="K80" s="169">
        <f>F80/F86</f>
        <v>1.2637931034482759</v>
      </c>
      <c r="L80" s="149">
        <f>K80/K78</f>
        <v>1.4286356821589206</v>
      </c>
    </row>
    <row r="81" spans="2:16" ht="17" thickBot="1" x14ac:dyDescent="0.25">
      <c r="B81" s="154" t="s">
        <v>279</v>
      </c>
      <c r="C81" s="132" t="s">
        <v>280</v>
      </c>
      <c r="D81" s="132" t="s">
        <v>223</v>
      </c>
      <c r="E81" s="132">
        <v>4</v>
      </c>
      <c r="F81" s="132">
        <v>366000</v>
      </c>
      <c r="G81" s="132">
        <v>447000</v>
      </c>
      <c r="H81" s="132">
        <v>585</v>
      </c>
      <c r="I81" s="132">
        <v>149</v>
      </c>
      <c r="J81" s="133" t="s">
        <v>274</v>
      </c>
      <c r="K81" s="168">
        <f>F81/F87</f>
        <v>1.1844660194174756</v>
      </c>
      <c r="L81" s="150">
        <f>K81/K78</f>
        <v>1.3389615871675813</v>
      </c>
    </row>
    <row r="82" spans="2:16" ht="17" thickBot="1" x14ac:dyDescent="0.25">
      <c r="B82" s="134" t="s">
        <v>261</v>
      </c>
      <c r="C82" s="90" t="s">
        <v>294</v>
      </c>
      <c r="D82" s="90"/>
      <c r="E82" s="90"/>
      <c r="F82" s="90"/>
      <c r="G82" s="90"/>
      <c r="H82" s="90"/>
      <c r="I82" s="90"/>
      <c r="J82" s="16"/>
      <c r="K82" s="20"/>
      <c r="L82" s="20"/>
    </row>
    <row r="83" spans="2:16" ht="17" thickBot="1" x14ac:dyDescent="0.25">
      <c r="B83" s="156" t="s">
        <v>271</v>
      </c>
      <c r="C83" s="124" t="s">
        <v>272</v>
      </c>
      <c r="D83" s="145"/>
      <c r="E83" s="124" t="s">
        <v>273</v>
      </c>
      <c r="F83" s="124" t="s">
        <v>274</v>
      </c>
      <c r="G83" s="124" t="s">
        <v>275</v>
      </c>
      <c r="H83" s="124" t="s">
        <v>276</v>
      </c>
      <c r="I83" s="124" t="s">
        <v>277</v>
      </c>
      <c r="J83" s="127" t="s">
        <v>278</v>
      </c>
    </row>
    <row r="84" spans="2:16" ht="16" x14ac:dyDescent="0.2">
      <c r="B84" s="153" t="s">
        <v>282</v>
      </c>
      <c r="C84" s="128" t="s">
        <v>280</v>
      </c>
      <c r="D84" s="129" t="s">
        <v>267</v>
      </c>
      <c r="E84" s="129">
        <v>1</v>
      </c>
      <c r="F84" s="129">
        <v>1300000</v>
      </c>
      <c r="G84" s="129">
        <v>1470000</v>
      </c>
      <c r="H84" s="129">
        <v>731</v>
      </c>
      <c r="I84" s="129">
        <v>230</v>
      </c>
      <c r="J84" s="130" t="s">
        <v>274</v>
      </c>
      <c r="N84" s="79"/>
    </row>
    <row r="85" spans="2:16" ht="16" x14ac:dyDescent="0.2">
      <c r="B85" s="153" t="s">
        <v>282</v>
      </c>
      <c r="C85" s="128" t="s">
        <v>280</v>
      </c>
      <c r="D85" s="128" t="s">
        <v>291</v>
      </c>
      <c r="E85" s="128">
        <v>2</v>
      </c>
      <c r="F85" s="128">
        <v>775000</v>
      </c>
      <c r="G85" s="128">
        <v>958000</v>
      </c>
      <c r="H85" s="128">
        <v>819</v>
      </c>
      <c r="I85" s="128">
        <v>230</v>
      </c>
      <c r="J85" s="131" t="s">
        <v>274</v>
      </c>
      <c r="N85" s="79"/>
    </row>
    <row r="86" spans="2:16" ht="16" x14ac:dyDescent="0.2">
      <c r="B86" s="153" t="s">
        <v>282</v>
      </c>
      <c r="C86" s="128" t="s">
        <v>280</v>
      </c>
      <c r="D86" s="128" t="s">
        <v>222</v>
      </c>
      <c r="E86" s="128">
        <v>3</v>
      </c>
      <c r="F86" s="128">
        <v>580000</v>
      </c>
      <c r="G86" s="128">
        <v>716000</v>
      </c>
      <c r="H86" s="128">
        <v>630</v>
      </c>
      <c r="I86" s="128">
        <v>237</v>
      </c>
      <c r="J86" s="131" t="s">
        <v>274</v>
      </c>
    </row>
    <row r="87" spans="2:16" ht="17" thickBot="1" x14ac:dyDescent="0.25">
      <c r="B87" s="154" t="s">
        <v>282</v>
      </c>
      <c r="C87" s="132" t="s">
        <v>280</v>
      </c>
      <c r="D87" s="132" t="s">
        <v>223</v>
      </c>
      <c r="E87" s="132">
        <v>4</v>
      </c>
      <c r="F87" s="132">
        <v>309000</v>
      </c>
      <c r="G87" s="132">
        <v>2400000</v>
      </c>
      <c r="H87" s="132">
        <v>840</v>
      </c>
      <c r="I87" s="132">
        <v>241</v>
      </c>
      <c r="J87" s="133" t="s">
        <v>274</v>
      </c>
    </row>
    <row r="93" spans="2:16" x14ac:dyDescent="0.15">
      <c r="N93" s="79"/>
      <c r="O93" s="79"/>
      <c r="P93" s="79"/>
    </row>
    <row r="94" spans="2:16" x14ac:dyDescent="0.15">
      <c r="N94" s="79"/>
      <c r="O94" s="79"/>
      <c r="P94" s="79"/>
    </row>
    <row r="95" spans="2:16" x14ac:dyDescent="0.15">
      <c r="N95" s="79"/>
      <c r="P95" s="79"/>
    </row>
    <row r="96" spans="2:16" x14ac:dyDescent="0.15">
      <c r="N96" s="79"/>
      <c r="O96" s="79"/>
      <c r="P96" s="79"/>
    </row>
    <row r="97" spans="14:16" x14ac:dyDescent="0.15">
      <c r="N97" s="79"/>
      <c r="O97" s="79"/>
      <c r="P97" s="79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228359-C373-C24D-A80D-DA48B46B059F}">
  <dimension ref="A1:I37"/>
  <sheetViews>
    <sheetView workbookViewId="0">
      <selection activeCell="M26" sqref="M26"/>
    </sheetView>
  </sheetViews>
  <sheetFormatPr baseColWidth="10" defaultRowHeight="16" x14ac:dyDescent="0.2"/>
  <sheetData>
    <row r="1" spans="1:9" ht="17" thickBot="1" x14ac:dyDescent="0.25">
      <c r="A1" s="94" t="s">
        <v>307</v>
      </c>
    </row>
    <row r="2" spans="1:9" ht="17" thickBot="1" x14ac:dyDescent="0.25">
      <c r="B2" s="159" t="s">
        <v>306</v>
      </c>
      <c r="C2" s="129"/>
      <c r="D2" s="129" t="s">
        <v>299</v>
      </c>
      <c r="E2" s="129" t="s">
        <v>300</v>
      </c>
      <c r="F2" s="129" t="s">
        <v>301</v>
      </c>
      <c r="G2" s="129" t="s">
        <v>283</v>
      </c>
      <c r="H2" s="129" t="s">
        <v>284</v>
      </c>
      <c r="I2" s="130" t="s">
        <v>305</v>
      </c>
    </row>
    <row r="3" spans="1:9" x14ac:dyDescent="0.2">
      <c r="B3" s="159" t="s">
        <v>302</v>
      </c>
      <c r="C3" s="129">
        <v>1</v>
      </c>
      <c r="D3" s="129" t="s">
        <v>186</v>
      </c>
      <c r="E3" s="129">
        <v>50.469000000000001</v>
      </c>
      <c r="F3" s="129">
        <v>25.114999999999998</v>
      </c>
      <c r="G3" s="129">
        <v>0.41652399000000001</v>
      </c>
      <c r="H3" s="129">
        <f>AVERAGE(G3:G9)</f>
        <v>0.42928429125000001</v>
      </c>
      <c r="I3" s="130">
        <f>G3/$H$3</f>
        <v>0.970275406041893</v>
      </c>
    </row>
    <row r="4" spans="1:9" x14ac:dyDescent="0.2">
      <c r="B4" s="153"/>
      <c r="C4" s="128"/>
      <c r="D4" s="128" t="s">
        <v>303</v>
      </c>
      <c r="E4" s="128">
        <v>50.469000000000001</v>
      </c>
      <c r="F4" s="128">
        <v>10.461</v>
      </c>
      <c r="G4" s="128"/>
      <c r="H4" s="128"/>
      <c r="I4" s="131">
        <f>G5/$H$3</f>
        <v>1.3041476392481437</v>
      </c>
    </row>
    <row r="5" spans="1:9" x14ac:dyDescent="0.2">
      <c r="B5" s="153"/>
      <c r="C5" s="128">
        <v>2</v>
      </c>
      <c r="D5" s="128" t="s">
        <v>303</v>
      </c>
      <c r="E5" s="128">
        <v>50.371000000000002</v>
      </c>
      <c r="F5" s="128">
        <v>10.009</v>
      </c>
      <c r="G5" s="128">
        <v>0.55985009500000005</v>
      </c>
      <c r="H5" s="128"/>
      <c r="I5" s="131">
        <f>G7/$H$3</f>
        <v>0.81503037062272199</v>
      </c>
    </row>
    <row r="6" spans="1:9" x14ac:dyDescent="0.2">
      <c r="B6" s="153"/>
      <c r="C6" s="128"/>
      <c r="D6" s="128" t="s">
        <v>186</v>
      </c>
      <c r="E6" s="128">
        <v>50.371000000000002</v>
      </c>
      <c r="F6" s="128">
        <v>17.878</v>
      </c>
      <c r="G6" s="128"/>
      <c r="H6" s="128"/>
      <c r="I6" s="131">
        <f>G9/$H$3</f>
        <v>0.91054658408724143</v>
      </c>
    </row>
    <row r="7" spans="1:9" x14ac:dyDescent="0.2">
      <c r="B7" s="153"/>
      <c r="C7" s="128">
        <v>3</v>
      </c>
      <c r="D7" s="128" t="s">
        <v>303</v>
      </c>
      <c r="E7" s="128">
        <v>50.271999999999998</v>
      </c>
      <c r="F7" s="128">
        <v>13.237</v>
      </c>
      <c r="G7" s="128">
        <v>0.34987973500000003</v>
      </c>
      <c r="H7" s="128"/>
      <c r="I7" s="131"/>
    </row>
    <row r="8" spans="1:9" x14ac:dyDescent="0.2">
      <c r="B8" s="153"/>
      <c r="C8" s="128"/>
      <c r="D8" s="128" t="s">
        <v>186</v>
      </c>
      <c r="E8" s="128">
        <v>50.271999999999998</v>
      </c>
      <c r="F8" s="128">
        <v>37.832999999999998</v>
      </c>
      <c r="G8" s="128"/>
      <c r="H8" s="128"/>
      <c r="I8" s="131"/>
    </row>
    <row r="9" spans="1:9" x14ac:dyDescent="0.2">
      <c r="B9" s="153"/>
      <c r="C9" s="128">
        <v>4</v>
      </c>
      <c r="D9" s="128" t="s">
        <v>303</v>
      </c>
      <c r="E9" s="128">
        <v>50.469000000000001</v>
      </c>
      <c r="F9" s="128">
        <v>18.771000000000001</v>
      </c>
      <c r="G9" s="128">
        <v>0.39088334499999999</v>
      </c>
      <c r="H9" s="128"/>
      <c r="I9" s="131"/>
    </row>
    <row r="10" spans="1:9" x14ac:dyDescent="0.2">
      <c r="B10" s="153"/>
      <c r="C10" s="128"/>
      <c r="D10" s="128" t="s">
        <v>186</v>
      </c>
      <c r="E10" s="128">
        <v>50.469000000000001</v>
      </c>
      <c r="F10" s="128">
        <v>48.021999999999998</v>
      </c>
      <c r="G10" s="128"/>
      <c r="H10" s="128"/>
      <c r="I10" s="131"/>
    </row>
    <row r="11" spans="1:9" ht="17" thickBot="1" x14ac:dyDescent="0.25">
      <c r="B11" s="154"/>
      <c r="C11" s="132"/>
      <c r="D11" s="132"/>
      <c r="E11" s="132"/>
      <c r="F11" s="132"/>
      <c r="G11" s="132"/>
      <c r="H11" s="132"/>
      <c r="I11" s="133"/>
    </row>
    <row r="12" spans="1:9" x14ac:dyDescent="0.2">
      <c r="B12" s="159" t="s">
        <v>304</v>
      </c>
      <c r="C12" s="129">
        <v>1</v>
      </c>
      <c r="D12" s="129" t="s">
        <v>303</v>
      </c>
      <c r="E12" s="129">
        <v>50.271999999999998</v>
      </c>
      <c r="F12" s="129">
        <v>18.643000000000001</v>
      </c>
      <c r="G12" s="129">
        <v>0.70467946800000003</v>
      </c>
      <c r="H12" s="129"/>
      <c r="I12" s="130">
        <f>G12/$H$3</f>
        <v>1.6415216730807873</v>
      </c>
    </row>
    <row r="13" spans="1:9" x14ac:dyDescent="0.2">
      <c r="B13" s="153"/>
      <c r="C13" s="128"/>
      <c r="D13" s="128" t="s">
        <v>186</v>
      </c>
      <c r="E13" s="128">
        <v>50.271999999999998</v>
      </c>
      <c r="F13" s="128">
        <v>26.456</v>
      </c>
      <c r="G13" s="128"/>
      <c r="H13" s="128"/>
      <c r="I13" s="131">
        <f>G14/$H$3</f>
        <v>1.5756729416546058</v>
      </c>
    </row>
    <row r="14" spans="1:9" x14ac:dyDescent="0.2">
      <c r="B14" s="153"/>
      <c r="C14" s="128">
        <v>2</v>
      </c>
      <c r="D14" s="128" t="s">
        <v>303</v>
      </c>
      <c r="E14" s="128">
        <v>50.371000000000002</v>
      </c>
      <c r="F14" s="128">
        <v>15.525</v>
      </c>
      <c r="G14" s="128">
        <v>0.67641164200000004</v>
      </c>
      <c r="H14" s="128"/>
      <c r="I14" s="131">
        <f>G16/$H$3</f>
        <v>1.6148264474841763</v>
      </c>
    </row>
    <row r="15" spans="1:9" x14ac:dyDescent="0.2">
      <c r="B15" s="153"/>
      <c r="C15" s="128"/>
      <c r="D15" s="128" t="s">
        <v>186</v>
      </c>
      <c r="E15" s="128">
        <v>50.371000000000002</v>
      </c>
      <c r="F15" s="128">
        <v>22.952000000000002</v>
      </c>
      <c r="G15" s="128"/>
      <c r="H15" s="128"/>
      <c r="I15" s="131">
        <f>G18/$H$3</f>
        <v>1.5778247115162753</v>
      </c>
    </row>
    <row r="16" spans="1:9" x14ac:dyDescent="0.2">
      <c r="B16" s="153"/>
      <c r="C16" s="128">
        <v>3</v>
      </c>
      <c r="D16" s="128" t="s">
        <v>303</v>
      </c>
      <c r="E16" s="128">
        <v>50.075000000000003</v>
      </c>
      <c r="F16" s="128">
        <v>21.46</v>
      </c>
      <c r="G16" s="128">
        <v>0.69321962699999995</v>
      </c>
      <c r="H16" s="128"/>
      <c r="I16" s="131"/>
    </row>
    <row r="17" spans="2:9" x14ac:dyDescent="0.2">
      <c r="B17" s="153"/>
      <c r="C17" s="128"/>
      <c r="D17" s="128" t="s">
        <v>186</v>
      </c>
      <c r="E17" s="128">
        <v>50.075000000000003</v>
      </c>
      <c r="F17" s="128">
        <v>30.957000000000001</v>
      </c>
      <c r="G17" s="128"/>
      <c r="H17" s="128"/>
      <c r="I17" s="131"/>
    </row>
    <row r="18" spans="2:9" x14ac:dyDescent="0.2">
      <c r="B18" s="153"/>
      <c r="C18" s="128">
        <v>4</v>
      </c>
      <c r="D18" s="128" t="s">
        <v>303</v>
      </c>
      <c r="E18" s="128">
        <v>50.37</v>
      </c>
      <c r="F18" s="128">
        <v>16.908999999999999</v>
      </c>
      <c r="G18" s="128">
        <v>0.67733536299999997</v>
      </c>
      <c r="H18" s="128"/>
      <c r="I18" s="131"/>
    </row>
    <row r="19" spans="2:9" x14ac:dyDescent="0.2">
      <c r="B19" s="153"/>
      <c r="C19" s="128"/>
      <c r="D19" s="128" t="s">
        <v>186</v>
      </c>
      <c r="E19" s="128">
        <v>50.37</v>
      </c>
      <c r="F19" s="128">
        <v>24.963999999999999</v>
      </c>
      <c r="G19" s="128"/>
      <c r="H19" s="128"/>
      <c r="I19" s="131"/>
    </row>
    <row r="20" spans="2:9" ht="17" thickBot="1" x14ac:dyDescent="0.25">
      <c r="B20" s="154"/>
      <c r="C20" s="132"/>
      <c r="D20" s="132"/>
      <c r="E20" s="132"/>
      <c r="F20" s="132"/>
      <c r="G20" s="132"/>
      <c r="H20" s="132"/>
      <c r="I20" s="133"/>
    </row>
    <row r="21" spans="2:9" x14ac:dyDescent="0.2">
      <c r="B21" s="159" t="s">
        <v>222</v>
      </c>
      <c r="C21" s="129">
        <v>1</v>
      </c>
      <c r="D21" s="129" t="s">
        <v>303</v>
      </c>
      <c r="E21" s="129">
        <v>50.271999999999998</v>
      </c>
      <c r="F21" s="129">
        <v>16.585000000000001</v>
      </c>
      <c r="G21" s="129">
        <v>0.69911056800000004</v>
      </c>
      <c r="H21" s="129"/>
      <c r="I21" s="130">
        <v>1.5813954109999999</v>
      </c>
    </row>
    <row r="22" spans="2:9" x14ac:dyDescent="0.2">
      <c r="B22" s="153"/>
      <c r="C22" s="128"/>
      <c r="D22" s="128" t="s">
        <v>186</v>
      </c>
      <c r="E22" s="128">
        <v>50.271999999999998</v>
      </c>
      <c r="F22" s="128">
        <v>23.722999999999999</v>
      </c>
      <c r="G22" s="128"/>
      <c r="H22" s="128"/>
      <c r="I22" s="131">
        <v>2.0123930059999999</v>
      </c>
    </row>
    <row r="23" spans="2:9" x14ac:dyDescent="0.2">
      <c r="B23" s="153"/>
      <c r="C23" s="128">
        <v>2</v>
      </c>
      <c r="D23" s="128" t="s">
        <v>303</v>
      </c>
      <c r="E23" s="128">
        <v>50.271999999999998</v>
      </c>
      <c r="F23" s="128">
        <v>20.445</v>
      </c>
      <c r="G23" s="128">
        <v>0.88964796999999995</v>
      </c>
      <c r="H23" s="128"/>
      <c r="I23" s="131">
        <v>2.0904585290000002</v>
      </c>
    </row>
    <row r="24" spans="2:9" x14ac:dyDescent="0.2">
      <c r="B24" s="153"/>
      <c r="C24" s="128"/>
      <c r="D24" s="128" t="s">
        <v>186</v>
      </c>
      <c r="E24" s="128">
        <v>50.271999999999998</v>
      </c>
      <c r="F24" s="128">
        <v>22.981000000000002</v>
      </c>
      <c r="G24" s="128"/>
      <c r="H24" s="128"/>
      <c r="I24" s="131">
        <v>1.953844632</v>
      </c>
    </row>
    <row r="25" spans="2:9" x14ac:dyDescent="0.2">
      <c r="B25" s="153"/>
      <c r="C25" s="128">
        <v>3</v>
      </c>
      <c r="D25" s="128" t="s">
        <v>303</v>
      </c>
      <c r="E25" s="128">
        <v>49.976999999999997</v>
      </c>
      <c r="F25" s="128">
        <v>19.765000000000001</v>
      </c>
      <c r="G25" s="128">
        <v>0.924159536</v>
      </c>
      <c r="H25" s="128"/>
      <c r="I25" s="131"/>
    </row>
    <row r="26" spans="2:9" x14ac:dyDescent="0.2">
      <c r="B26" s="153"/>
      <c r="C26" s="128"/>
      <c r="D26" s="128" t="s">
        <v>186</v>
      </c>
      <c r="E26" s="128">
        <v>49.976999999999997</v>
      </c>
      <c r="F26" s="128">
        <v>21.387</v>
      </c>
      <c r="G26" s="128"/>
      <c r="H26" s="128"/>
      <c r="I26" s="131"/>
    </row>
    <row r="27" spans="2:9" x14ac:dyDescent="0.2">
      <c r="B27" s="153"/>
      <c r="C27" s="128">
        <v>4</v>
      </c>
      <c r="D27" s="128" t="s">
        <v>303</v>
      </c>
      <c r="E27" s="128">
        <v>50.469000000000001</v>
      </c>
      <c r="F27" s="128">
        <v>14.385999999999999</v>
      </c>
      <c r="G27" s="128">
        <v>0.863764635</v>
      </c>
      <c r="H27" s="128"/>
      <c r="I27" s="131"/>
    </row>
    <row r="28" spans="2:9" ht="17" thickBot="1" x14ac:dyDescent="0.25">
      <c r="B28" s="154"/>
      <c r="C28" s="132"/>
      <c r="D28" s="132" t="s">
        <v>186</v>
      </c>
      <c r="E28" s="132">
        <v>50.469000000000001</v>
      </c>
      <c r="F28" s="132">
        <v>16.655000000000001</v>
      </c>
      <c r="G28" s="132"/>
      <c r="H28" s="132"/>
      <c r="I28" s="133"/>
    </row>
    <row r="30" spans="2:9" x14ac:dyDescent="0.2">
      <c r="B30" s="128"/>
    </row>
    <row r="31" spans="2:9" x14ac:dyDescent="0.2">
      <c r="B31" s="128"/>
    </row>
    <row r="32" spans="2:9" x14ac:dyDescent="0.2">
      <c r="B32" s="128"/>
      <c r="C32" s="128"/>
      <c r="D32" s="128"/>
      <c r="E32" s="128"/>
      <c r="F32" s="128"/>
      <c r="G32" s="128"/>
    </row>
    <row r="33" spans="2:7" x14ac:dyDescent="0.2">
      <c r="B33" s="128"/>
      <c r="C33" s="128"/>
      <c r="D33" s="128"/>
      <c r="E33" s="128"/>
      <c r="F33" s="128"/>
      <c r="G33" s="128"/>
    </row>
    <row r="34" spans="2:7" x14ac:dyDescent="0.2">
      <c r="B34" s="128"/>
      <c r="C34" s="128"/>
      <c r="D34" s="128"/>
      <c r="E34" s="128"/>
      <c r="F34" s="128"/>
      <c r="G34" s="128"/>
    </row>
    <row r="35" spans="2:7" x14ac:dyDescent="0.2">
      <c r="B35" s="128"/>
      <c r="C35" s="128"/>
      <c r="D35" s="128"/>
      <c r="E35" s="128"/>
      <c r="F35" s="128"/>
      <c r="G35" s="128"/>
    </row>
    <row r="36" spans="2:7" x14ac:dyDescent="0.2">
      <c r="B36" s="128"/>
      <c r="C36" s="128"/>
      <c r="D36" s="128"/>
      <c r="E36" s="128"/>
      <c r="F36" s="128"/>
      <c r="G36" s="128"/>
    </row>
    <row r="37" spans="2:7" x14ac:dyDescent="0.2">
      <c r="B37" s="128"/>
      <c r="C37" s="128"/>
      <c r="D37" s="128"/>
      <c r="E37" s="128"/>
      <c r="F37" s="128"/>
      <c r="G37" s="12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6B16-9C30-9842-8E3B-CF474C04EA38}">
  <dimension ref="A1:V81"/>
  <sheetViews>
    <sheetView workbookViewId="0">
      <selection activeCell="B2" sqref="B2:V2"/>
    </sheetView>
  </sheetViews>
  <sheetFormatPr baseColWidth="10" defaultRowHeight="16" x14ac:dyDescent="0.2"/>
  <cols>
    <col min="1" max="1" width="10.83203125" style="170"/>
    <col min="2" max="2" width="28.1640625" style="170" customWidth="1"/>
    <col min="3" max="4" width="10.83203125" style="170"/>
    <col min="5" max="5" width="14.6640625" style="170" customWidth="1"/>
    <col min="6" max="6" width="10.83203125" style="170" customWidth="1"/>
    <col min="7" max="16384" width="10.83203125" style="170"/>
  </cols>
  <sheetData>
    <row r="1" spans="1:22" ht="17" thickBot="1" x14ac:dyDescent="0.25">
      <c r="A1" s="170" t="s">
        <v>318</v>
      </c>
    </row>
    <row r="2" spans="1:22" ht="17" thickBot="1" x14ac:dyDescent="0.25">
      <c r="B2" s="188" t="s">
        <v>314</v>
      </c>
      <c r="C2" s="355" t="s">
        <v>315</v>
      </c>
      <c r="D2" s="356"/>
      <c r="E2" s="356"/>
      <c r="F2" s="356"/>
      <c r="G2" s="357"/>
      <c r="H2" s="355" t="s">
        <v>316</v>
      </c>
      <c r="I2" s="356"/>
      <c r="J2" s="356"/>
      <c r="K2" s="356"/>
      <c r="L2" s="357"/>
      <c r="M2" s="355" t="s">
        <v>222</v>
      </c>
      <c r="N2" s="356"/>
      <c r="O2" s="356"/>
      <c r="P2" s="356"/>
      <c r="Q2" s="357"/>
      <c r="R2" s="355" t="s">
        <v>317</v>
      </c>
      <c r="S2" s="356"/>
      <c r="T2" s="356"/>
      <c r="U2" s="356"/>
      <c r="V2" s="357"/>
    </row>
    <row r="3" spans="1:22" x14ac:dyDescent="0.2">
      <c r="B3" s="185" t="s">
        <v>313</v>
      </c>
      <c r="C3" s="179">
        <v>1.1000000000000001</v>
      </c>
      <c r="D3" s="180">
        <v>1.1499999999999999</v>
      </c>
      <c r="E3" s="180">
        <v>0.94</v>
      </c>
      <c r="F3" s="180">
        <v>1.68</v>
      </c>
      <c r="G3" s="181">
        <v>1.51</v>
      </c>
      <c r="H3" s="179">
        <v>0.18</v>
      </c>
      <c r="I3" s="180">
        <v>0.37</v>
      </c>
      <c r="J3" s="180">
        <v>0.7</v>
      </c>
      <c r="K3" s="180">
        <v>1.33</v>
      </c>
      <c r="L3" s="181">
        <v>1.57</v>
      </c>
      <c r="M3" s="179">
        <v>1.92</v>
      </c>
      <c r="N3" s="180">
        <v>2.75</v>
      </c>
      <c r="O3" s="180">
        <v>2.7</v>
      </c>
      <c r="P3" s="180">
        <v>2.2200000000000002</v>
      </c>
      <c r="Q3" s="181">
        <v>0.68</v>
      </c>
      <c r="R3" s="179">
        <v>1.48</v>
      </c>
      <c r="S3" s="180">
        <v>1.9</v>
      </c>
      <c r="T3" s="180">
        <v>1.1000000000000001</v>
      </c>
      <c r="U3" s="180">
        <v>1.55</v>
      </c>
      <c r="V3" s="181">
        <v>0.06</v>
      </c>
    </row>
    <row r="4" spans="1:22" x14ac:dyDescent="0.2">
      <c r="B4" s="185" t="s">
        <v>308</v>
      </c>
      <c r="C4" s="179">
        <v>6.71</v>
      </c>
      <c r="D4" s="180">
        <v>5.01</v>
      </c>
      <c r="E4" s="180">
        <v>7.31</v>
      </c>
      <c r="F4" s="180">
        <v>6.16</v>
      </c>
      <c r="G4" s="181">
        <v>5.25</v>
      </c>
      <c r="H4" s="179">
        <v>5.42</v>
      </c>
      <c r="I4" s="180">
        <v>5.43</v>
      </c>
      <c r="J4" s="180">
        <v>4.37</v>
      </c>
      <c r="K4" s="180">
        <v>5.22</v>
      </c>
      <c r="L4" s="181">
        <v>5.92</v>
      </c>
      <c r="M4" s="179">
        <v>6.56</v>
      </c>
      <c r="N4" s="180">
        <v>7.82</v>
      </c>
      <c r="O4" s="180">
        <v>7.57</v>
      </c>
      <c r="P4" s="180">
        <v>5.81</v>
      </c>
      <c r="Q4" s="181">
        <v>7.65</v>
      </c>
      <c r="R4" s="179">
        <v>2.81</v>
      </c>
      <c r="S4" s="180">
        <v>3.61</v>
      </c>
      <c r="T4" s="180">
        <v>3.13</v>
      </c>
      <c r="U4" s="180">
        <v>5.63</v>
      </c>
      <c r="V4" s="181">
        <v>5.86</v>
      </c>
    </row>
    <row r="5" spans="1:22" x14ac:dyDescent="0.2">
      <c r="B5" s="185" t="s">
        <v>309</v>
      </c>
      <c r="C5" s="179">
        <v>12.61</v>
      </c>
      <c r="D5" s="180">
        <v>13.95</v>
      </c>
      <c r="E5" s="180">
        <v>12.59</v>
      </c>
      <c r="F5" s="180">
        <v>10.82</v>
      </c>
      <c r="G5" s="181">
        <v>13.36</v>
      </c>
      <c r="H5" s="179">
        <v>8.83</v>
      </c>
      <c r="I5" s="180">
        <v>9.2100000000000009</v>
      </c>
      <c r="J5" s="180">
        <v>7.29</v>
      </c>
      <c r="K5" s="180">
        <v>7.83</v>
      </c>
      <c r="L5" s="181">
        <v>7.76</v>
      </c>
      <c r="M5" s="179">
        <v>7.82</v>
      </c>
      <c r="N5" s="180">
        <v>7.66</v>
      </c>
      <c r="O5" s="180">
        <v>7.65</v>
      </c>
      <c r="P5" s="180">
        <v>7.04</v>
      </c>
      <c r="Q5" s="181">
        <v>6.79</v>
      </c>
      <c r="R5" s="179">
        <v>3.39</v>
      </c>
      <c r="S5" s="180">
        <v>4.88</v>
      </c>
      <c r="T5" s="180">
        <v>3.7</v>
      </c>
      <c r="U5" s="180">
        <v>5.05</v>
      </c>
      <c r="V5" s="181">
        <v>3.43</v>
      </c>
    </row>
    <row r="6" spans="1:22" x14ac:dyDescent="0.2">
      <c r="B6" s="185" t="s">
        <v>311</v>
      </c>
      <c r="C6" s="179">
        <v>5.6</v>
      </c>
      <c r="D6" s="180">
        <v>5.87</v>
      </c>
      <c r="E6" s="180">
        <v>5.65</v>
      </c>
      <c r="F6" s="180">
        <v>5.01</v>
      </c>
      <c r="G6" s="181">
        <v>5.44</v>
      </c>
      <c r="H6" s="179">
        <v>4.5999999999999996</v>
      </c>
      <c r="I6" s="180">
        <v>4.74</v>
      </c>
      <c r="J6" s="180">
        <v>3.79</v>
      </c>
      <c r="K6" s="180">
        <v>4.37</v>
      </c>
      <c r="L6" s="181">
        <v>4.42</v>
      </c>
      <c r="M6" s="179">
        <v>3.57</v>
      </c>
      <c r="N6" s="180">
        <v>3.17</v>
      </c>
      <c r="O6" s="180">
        <v>3.39</v>
      </c>
      <c r="P6" s="180">
        <v>3.75</v>
      </c>
      <c r="Q6" s="181">
        <v>4.22</v>
      </c>
      <c r="R6" s="179">
        <v>1.81</v>
      </c>
      <c r="S6" s="180">
        <v>2.52</v>
      </c>
      <c r="T6" s="180">
        <v>1.91</v>
      </c>
      <c r="U6" s="180">
        <v>3.52</v>
      </c>
      <c r="V6" s="181">
        <v>2.95</v>
      </c>
    </row>
    <row r="7" spans="1:22" x14ac:dyDescent="0.2">
      <c r="B7" s="185" t="s">
        <v>310</v>
      </c>
      <c r="C7" s="179">
        <v>1.1200000000000001</v>
      </c>
      <c r="D7" s="180">
        <v>2.15</v>
      </c>
      <c r="E7" s="180">
        <v>1.66</v>
      </c>
      <c r="F7" s="180">
        <v>1.1499999999999999</v>
      </c>
      <c r="G7" s="181">
        <v>0.63</v>
      </c>
      <c r="H7" s="179">
        <v>0.81</v>
      </c>
      <c r="I7" s="180">
        <v>0.69</v>
      </c>
      <c r="J7" s="180">
        <v>0.57999999999999996</v>
      </c>
      <c r="K7" s="180">
        <v>0.86</v>
      </c>
      <c r="L7" s="181">
        <v>1.5</v>
      </c>
      <c r="M7" s="179">
        <v>5.81</v>
      </c>
      <c r="N7" s="180">
        <v>2.2999999999999998</v>
      </c>
      <c r="O7" s="180">
        <v>2.04</v>
      </c>
      <c r="P7" s="180">
        <v>2.64</v>
      </c>
      <c r="Q7" s="181">
        <v>1.84</v>
      </c>
      <c r="R7" s="187">
        <v>1</v>
      </c>
      <c r="S7" s="180">
        <v>1.0900000000000001</v>
      </c>
      <c r="T7" s="180">
        <v>1.22</v>
      </c>
      <c r="U7" s="180">
        <v>2.1</v>
      </c>
      <c r="V7" s="181">
        <v>1.32</v>
      </c>
    </row>
    <row r="8" spans="1:22" ht="17" thickBot="1" x14ac:dyDescent="0.25">
      <c r="B8" s="186" t="s">
        <v>312</v>
      </c>
      <c r="C8" s="182">
        <v>5.9</v>
      </c>
      <c r="D8" s="183">
        <v>5.94</v>
      </c>
      <c r="E8" s="183">
        <v>5.28</v>
      </c>
      <c r="F8" s="183">
        <v>4.67</v>
      </c>
      <c r="G8" s="184">
        <v>4.57</v>
      </c>
      <c r="H8" s="182">
        <v>3.42</v>
      </c>
      <c r="I8" s="183">
        <v>3.78</v>
      </c>
      <c r="J8" s="183">
        <v>2.92</v>
      </c>
      <c r="K8" s="183">
        <v>2.61</v>
      </c>
      <c r="L8" s="184">
        <v>1.84</v>
      </c>
      <c r="M8" s="182">
        <v>2.52</v>
      </c>
      <c r="N8" s="183">
        <v>3.51</v>
      </c>
      <c r="O8" s="183">
        <v>1.85</v>
      </c>
      <c r="P8" s="183">
        <v>4.3499999999999996</v>
      </c>
      <c r="Q8" s="184">
        <v>5.04</v>
      </c>
      <c r="R8" s="182">
        <v>0.57999999999999996</v>
      </c>
      <c r="S8" s="183">
        <v>1.27</v>
      </c>
      <c r="T8" s="183">
        <v>0.56999999999999995</v>
      </c>
      <c r="U8" s="183">
        <v>0.56000000000000005</v>
      </c>
      <c r="V8" s="184">
        <v>0.49</v>
      </c>
    </row>
    <row r="9" spans="1:22" x14ac:dyDescent="0.2">
      <c r="C9" s="171"/>
      <c r="K9" s="172"/>
      <c r="L9" s="172"/>
    </row>
    <row r="10" spans="1:22" x14ac:dyDescent="0.2">
      <c r="C10" s="171"/>
      <c r="K10" s="172"/>
      <c r="L10" s="172"/>
    </row>
    <row r="11" spans="1:22" x14ac:dyDescent="0.2">
      <c r="C11" s="171"/>
      <c r="K11" s="172"/>
      <c r="L11" s="172"/>
    </row>
    <row r="12" spans="1:22" x14ac:dyDescent="0.2">
      <c r="C12" s="171"/>
      <c r="K12" s="172"/>
      <c r="L12" s="172"/>
    </row>
    <row r="13" spans="1:22" x14ac:dyDescent="0.2">
      <c r="C13" s="171"/>
      <c r="K13" s="172"/>
      <c r="L13" s="172"/>
    </row>
    <row r="14" spans="1:22" x14ac:dyDescent="0.2">
      <c r="C14" s="171"/>
      <c r="K14" s="172"/>
      <c r="L14" s="172"/>
    </row>
    <row r="15" spans="1:22" x14ac:dyDescent="0.2">
      <c r="C15" s="171"/>
      <c r="K15" s="172"/>
      <c r="L15" s="172"/>
    </row>
    <row r="16" spans="1:22" x14ac:dyDescent="0.2">
      <c r="C16" s="171"/>
      <c r="K16" s="172"/>
      <c r="L16" s="172"/>
    </row>
    <row r="17" spans="3:12" x14ac:dyDescent="0.2">
      <c r="C17" s="171"/>
      <c r="K17" s="172"/>
      <c r="L17" s="172"/>
    </row>
    <row r="18" spans="3:12" s="173" customFormat="1" x14ac:dyDescent="0.2">
      <c r="C18" s="174"/>
      <c r="K18" s="175"/>
      <c r="L18" s="175"/>
    </row>
    <row r="19" spans="3:12" s="173" customFormat="1" x14ac:dyDescent="0.2">
      <c r="C19" s="174"/>
      <c r="J19" s="176"/>
      <c r="K19" s="175"/>
      <c r="L19" s="175"/>
    </row>
    <row r="20" spans="3:12" s="173" customFormat="1" x14ac:dyDescent="0.2">
      <c r="C20" s="174"/>
      <c r="J20" s="176"/>
      <c r="K20" s="175"/>
      <c r="L20" s="175"/>
    </row>
    <row r="21" spans="3:12" s="173" customFormat="1" x14ac:dyDescent="0.2">
      <c r="C21" s="174"/>
      <c r="J21" s="176"/>
      <c r="K21" s="175"/>
      <c r="L21" s="175"/>
    </row>
    <row r="22" spans="3:12" s="173" customFormat="1" x14ac:dyDescent="0.2">
      <c r="C22" s="174"/>
      <c r="J22" s="176"/>
      <c r="K22" s="175"/>
      <c r="L22" s="175"/>
    </row>
    <row r="23" spans="3:12" x14ac:dyDescent="0.2">
      <c r="C23" s="171"/>
      <c r="K23" s="172"/>
      <c r="L23" s="172"/>
    </row>
    <row r="24" spans="3:12" x14ac:dyDescent="0.2">
      <c r="C24" s="171"/>
      <c r="K24" s="172"/>
      <c r="L24" s="172"/>
    </row>
    <row r="25" spans="3:12" x14ac:dyDescent="0.2">
      <c r="C25" s="171"/>
      <c r="K25" s="172"/>
      <c r="L25" s="172"/>
    </row>
    <row r="26" spans="3:12" x14ac:dyDescent="0.2">
      <c r="C26" s="171"/>
      <c r="K26" s="172"/>
      <c r="L26" s="172"/>
    </row>
    <row r="27" spans="3:12" x14ac:dyDescent="0.2">
      <c r="C27" s="171"/>
      <c r="K27" s="172"/>
      <c r="L27" s="172"/>
    </row>
    <row r="28" spans="3:12" x14ac:dyDescent="0.2">
      <c r="C28" s="171"/>
      <c r="K28" s="172"/>
      <c r="L28" s="172"/>
    </row>
    <row r="29" spans="3:12" x14ac:dyDescent="0.2">
      <c r="C29" s="171"/>
      <c r="K29" s="172"/>
      <c r="L29" s="172"/>
    </row>
    <row r="30" spans="3:12" x14ac:dyDescent="0.2">
      <c r="C30" s="171"/>
      <c r="K30" s="172"/>
      <c r="L30" s="172"/>
    </row>
    <row r="31" spans="3:12" x14ac:dyDescent="0.2">
      <c r="C31" s="171"/>
      <c r="K31" s="172"/>
      <c r="L31" s="172"/>
    </row>
    <row r="32" spans="3:12" x14ac:dyDescent="0.2">
      <c r="C32" s="171"/>
      <c r="K32" s="172"/>
      <c r="L32" s="172"/>
    </row>
    <row r="33" spans="3:12" x14ac:dyDescent="0.2">
      <c r="C33" s="177"/>
      <c r="K33" s="172"/>
      <c r="L33" s="172"/>
    </row>
    <row r="34" spans="3:12" x14ac:dyDescent="0.2">
      <c r="C34" s="177"/>
      <c r="K34" s="172"/>
      <c r="L34" s="172"/>
    </row>
    <row r="35" spans="3:12" x14ac:dyDescent="0.2">
      <c r="C35" s="177"/>
      <c r="K35" s="172"/>
      <c r="L35" s="172"/>
    </row>
    <row r="36" spans="3:12" x14ac:dyDescent="0.2">
      <c r="C36" s="177"/>
      <c r="K36" s="172"/>
      <c r="L36" s="172"/>
    </row>
    <row r="37" spans="3:12" x14ac:dyDescent="0.2">
      <c r="C37" s="177"/>
      <c r="K37" s="172"/>
      <c r="L37" s="172"/>
    </row>
    <row r="38" spans="3:12" x14ac:dyDescent="0.2">
      <c r="C38" s="177"/>
      <c r="J38" s="178"/>
      <c r="K38" s="172"/>
      <c r="L38" s="172"/>
    </row>
    <row r="39" spans="3:12" x14ac:dyDescent="0.2">
      <c r="C39" s="177"/>
      <c r="K39" s="172"/>
      <c r="L39" s="172"/>
    </row>
    <row r="40" spans="3:12" x14ac:dyDescent="0.2">
      <c r="C40" s="177"/>
      <c r="K40" s="172"/>
      <c r="L40" s="172"/>
    </row>
    <row r="41" spans="3:12" x14ac:dyDescent="0.2">
      <c r="C41" s="177"/>
      <c r="K41" s="172"/>
      <c r="L41" s="172"/>
    </row>
    <row r="42" spans="3:12" x14ac:dyDescent="0.2">
      <c r="C42" s="177"/>
      <c r="K42" s="172"/>
      <c r="L42" s="172"/>
    </row>
    <row r="43" spans="3:12" x14ac:dyDescent="0.2">
      <c r="C43" s="171"/>
      <c r="K43" s="172"/>
      <c r="L43" s="172"/>
    </row>
    <row r="44" spans="3:12" x14ac:dyDescent="0.2">
      <c r="C44" s="171"/>
      <c r="K44" s="172"/>
      <c r="L44" s="172"/>
    </row>
    <row r="45" spans="3:12" x14ac:dyDescent="0.2">
      <c r="C45" s="171"/>
      <c r="K45" s="172"/>
      <c r="L45" s="172"/>
    </row>
    <row r="46" spans="3:12" x14ac:dyDescent="0.2">
      <c r="C46" s="171"/>
      <c r="K46" s="172"/>
      <c r="L46" s="172"/>
    </row>
    <row r="47" spans="3:12" x14ac:dyDescent="0.2">
      <c r="C47" s="171"/>
      <c r="K47" s="172"/>
      <c r="L47" s="172"/>
    </row>
    <row r="48" spans="3:12" x14ac:dyDescent="0.2">
      <c r="C48" s="171"/>
      <c r="K48" s="172"/>
      <c r="L48" s="172"/>
    </row>
    <row r="49" spans="3:12" x14ac:dyDescent="0.2">
      <c r="C49" s="171"/>
      <c r="K49" s="172"/>
      <c r="L49" s="172"/>
    </row>
    <row r="50" spans="3:12" x14ac:dyDescent="0.2">
      <c r="C50" s="171"/>
      <c r="K50" s="172"/>
      <c r="L50" s="172"/>
    </row>
    <row r="51" spans="3:12" x14ac:dyDescent="0.2">
      <c r="C51" s="171"/>
      <c r="K51" s="172"/>
      <c r="L51" s="172"/>
    </row>
    <row r="52" spans="3:12" x14ac:dyDescent="0.2">
      <c r="C52" s="171"/>
      <c r="K52" s="172"/>
      <c r="L52" s="172"/>
    </row>
    <row r="53" spans="3:12" x14ac:dyDescent="0.2">
      <c r="C53" s="171"/>
      <c r="K53" s="172"/>
      <c r="L53" s="172"/>
    </row>
    <row r="54" spans="3:12" x14ac:dyDescent="0.2">
      <c r="C54" s="171"/>
      <c r="K54" s="172"/>
      <c r="L54" s="172"/>
    </row>
    <row r="55" spans="3:12" x14ac:dyDescent="0.2">
      <c r="C55" s="171"/>
      <c r="K55" s="172"/>
      <c r="L55" s="172"/>
    </row>
    <row r="56" spans="3:12" x14ac:dyDescent="0.2">
      <c r="C56" s="171"/>
      <c r="K56" s="172"/>
      <c r="L56" s="172"/>
    </row>
    <row r="57" spans="3:12" x14ac:dyDescent="0.2">
      <c r="C57" s="177"/>
      <c r="K57" s="172"/>
      <c r="L57" s="172"/>
    </row>
    <row r="58" spans="3:12" x14ac:dyDescent="0.2">
      <c r="C58" s="177"/>
      <c r="K58" s="172"/>
      <c r="L58" s="172"/>
    </row>
    <row r="59" spans="3:12" x14ac:dyDescent="0.2">
      <c r="C59" s="177"/>
      <c r="K59" s="172"/>
      <c r="L59" s="172"/>
    </row>
    <row r="60" spans="3:12" x14ac:dyDescent="0.2">
      <c r="C60" s="177"/>
      <c r="K60" s="172"/>
      <c r="L60" s="172"/>
    </row>
    <row r="61" spans="3:12" x14ac:dyDescent="0.2">
      <c r="C61" s="177"/>
      <c r="K61" s="172"/>
      <c r="L61" s="172"/>
    </row>
    <row r="62" spans="3:12" x14ac:dyDescent="0.2">
      <c r="C62" s="171"/>
      <c r="K62" s="172"/>
      <c r="L62" s="172"/>
    </row>
    <row r="63" spans="3:12" x14ac:dyDescent="0.2">
      <c r="C63" s="171"/>
      <c r="K63" s="172"/>
      <c r="L63" s="172"/>
    </row>
    <row r="64" spans="3:12" x14ac:dyDescent="0.2">
      <c r="C64" s="171"/>
      <c r="K64" s="172"/>
      <c r="L64" s="172"/>
    </row>
    <row r="65" spans="3:12" x14ac:dyDescent="0.2">
      <c r="C65" s="171"/>
      <c r="K65" s="172"/>
      <c r="L65" s="172"/>
    </row>
    <row r="66" spans="3:12" x14ac:dyDescent="0.2">
      <c r="C66" s="171"/>
      <c r="K66" s="172"/>
      <c r="L66" s="172"/>
    </row>
    <row r="67" spans="3:12" x14ac:dyDescent="0.2">
      <c r="C67" s="171"/>
      <c r="K67" s="172"/>
      <c r="L67" s="172"/>
    </row>
    <row r="68" spans="3:12" x14ac:dyDescent="0.2">
      <c r="C68" s="171"/>
      <c r="K68" s="172"/>
      <c r="L68" s="172"/>
    </row>
    <row r="69" spans="3:12" x14ac:dyDescent="0.2">
      <c r="C69" s="171"/>
      <c r="K69" s="172"/>
      <c r="L69" s="172"/>
    </row>
    <row r="70" spans="3:12" x14ac:dyDescent="0.2">
      <c r="C70" s="171"/>
      <c r="K70" s="172"/>
      <c r="L70" s="172"/>
    </row>
    <row r="71" spans="3:12" x14ac:dyDescent="0.2">
      <c r="C71" s="171"/>
      <c r="K71" s="172"/>
      <c r="L71" s="172"/>
    </row>
    <row r="72" spans="3:12" x14ac:dyDescent="0.2">
      <c r="C72" s="177"/>
      <c r="K72" s="172"/>
      <c r="L72" s="172"/>
    </row>
    <row r="73" spans="3:12" x14ac:dyDescent="0.2">
      <c r="C73" s="177"/>
      <c r="K73" s="172"/>
      <c r="L73" s="172"/>
    </row>
    <row r="74" spans="3:12" x14ac:dyDescent="0.2">
      <c r="C74" s="177"/>
      <c r="K74" s="172"/>
      <c r="L74" s="172"/>
    </row>
    <row r="75" spans="3:12" x14ac:dyDescent="0.2">
      <c r="C75" s="177"/>
      <c r="K75" s="172"/>
      <c r="L75" s="172"/>
    </row>
    <row r="76" spans="3:12" x14ac:dyDescent="0.2">
      <c r="C76" s="177"/>
      <c r="K76" s="172"/>
      <c r="L76" s="172"/>
    </row>
    <row r="77" spans="3:12" x14ac:dyDescent="0.2">
      <c r="C77" s="171"/>
      <c r="K77" s="172"/>
      <c r="L77" s="172"/>
    </row>
    <row r="78" spans="3:12" x14ac:dyDescent="0.2">
      <c r="C78" s="171"/>
      <c r="K78" s="172"/>
      <c r="L78" s="172"/>
    </row>
    <row r="79" spans="3:12" x14ac:dyDescent="0.2">
      <c r="C79" s="171"/>
      <c r="K79" s="172"/>
      <c r="L79" s="172"/>
    </row>
    <row r="80" spans="3:12" x14ac:dyDescent="0.2">
      <c r="C80" s="171"/>
      <c r="K80" s="172"/>
      <c r="L80" s="172"/>
    </row>
    <row r="81" spans="3:12" x14ac:dyDescent="0.2">
      <c r="C81" s="171"/>
      <c r="K81" s="172"/>
      <c r="L81" s="172"/>
    </row>
  </sheetData>
  <mergeCells count="4">
    <mergeCell ref="M2:Q2"/>
    <mergeCell ref="R2:V2"/>
    <mergeCell ref="C2:G2"/>
    <mergeCell ref="H2:L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Figure 1-A,B,C</vt:lpstr>
      <vt:lpstr>Figure 1-D,E,F</vt:lpstr>
      <vt:lpstr>Figure 1- G,H,I</vt:lpstr>
      <vt:lpstr>Figure 2A</vt:lpstr>
      <vt:lpstr>Figure 2B</vt:lpstr>
      <vt:lpstr>Figure 2C</vt:lpstr>
      <vt:lpstr>Figure 2-D,E</vt:lpstr>
      <vt:lpstr>Figure 2-F,G</vt:lpstr>
      <vt:lpstr>Figure 3A,B</vt:lpstr>
      <vt:lpstr>Figure 3C,D and G,H</vt:lpstr>
      <vt:lpstr>Figure 3E,F</vt:lpstr>
      <vt:lpstr>Figure 3I,J</vt:lpstr>
      <vt:lpstr>Figure 3K-N</vt:lpstr>
      <vt:lpstr>Figure 4B</vt:lpstr>
      <vt:lpstr>Figure 4C</vt:lpstr>
      <vt:lpstr>Figure 4D,F</vt:lpstr>
      <vt:lpstr>Figure 4E,G</vt:lpstr>
      <vt:lpstr>Figure 4I</vt:lpstr>
      <vt:lpstr>Figure 4J</vt:lpstr>
      <vt:lpstr>Figure 5 A,B</vt:lpstr>
      <vt:lpstr>Figure 5D-F</vt:lpstr>
      <vt:lpstr>Figure 6A-J</vt:lpstr>
      <vt:lpstr>Figure 6K-O</vt:lpstr>
      <vt:lpstr>Figure 7A</vt:lpstr>
      <vt:lpstr>Figure 7B</vt:lpstr>
      <vt:lpstr>Figure 7D,E</vt:lpstr>
      <vt:lpstr>Figure 7F</vt:lpstr>
      <vt:lpstr>Figure 8B,C</vt:lpstr>
      <vt:lpstr>Figure 8E,F</vt:lpstr>
      <vt:lpstr>Figure 8 G, H, I</vt:lpstr>
      <vt:lpstr>Figure 9A,B,C</vt:lpstr>
      <vt:lpstr>Figure 9D,E,F</vt:lpstr>
      <vt:lpstr>Figure 9G,H,I</vt:lpstr>
      <vt:lpstr>Figure 10 A-F</vt:lpstr>
      <vt:lpstr>Figure 10G-L</vt:lpstr>
      <vt:lpstr>Figure 10 M-R</vt:lpstr>
      <vt:lpstr>Supplemental Figure S2 and S3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Dole, Neha S</dc:creator>
  <cp:lastModifiedBy>Dole, Neha S</cp:lastModifiedBy>
  <dcterms:created xsi:type="dcterms:W3CDTF">2024-04-09T03:11:30Z</dcterms:created>
  <dcterms:modified xsi:type="dcterms:W3CDTF">2024-04-10T12:06:45Z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a390d5-a4f3-448c-8368-24080179bc53_Enabled">
    <vt:lpwstr>true</vt:lpwstr>
  </property>
  <property fmtid="{D5CDD505-2E9C-101B-9397-08002B2CF9AE}" pid="3" name="MSIP_Label_8ca390d5-a4f3-448c-8368-24080179bc53_SetDate">
    <vt:lpwstr>2024-04-09T03:21:45Z</vt:lpwstr>
  </property>
  <property fmtid="{D5CDD505-2E9C-101B-9397-08002B2CF9AE}" pid="4" name="MSIP_Label_8ca390d5-a4f3-448c-8368-24080179bc53_Method">
    <vt:lpwstr>Standard</vt:lpwstr>
  </property>
  <property fmtid="{D5CDD505-2E9C-101B-9397-08002B2CF9AE}" pid="5" name="MSIP_Label_8ca390d5-a4f3-448c-8368-24080179bc53_Name">
    <vt:lpwstr>Low Risk</vt:lpwstr>
  </property>
  <property fmtid="{D5CDD505-2E9C-101B-9397-08002B2CF9AE}" pid="6" name="MSIP_Label_8ca390d5-a4f3-448c-8368-24080179bc53_SiteId">
    <vt:lpwstr>5b703aa0-061f-4ed9-beca-765a39ee1304</vt:lpwstr>
  </property>
  <property fmtid="{D5CDD505-2E9C-101B-9397-08002B2CF9AE}" pid="7" name="MSIP_Label_8ca390d5-a4f3-448c-8368-24080179bc53_ActionId">
    <vt:lpwstr>0d2060e5-84b5-46a4-b3bf-a45ee9e84a8d</vt:lpwstr>
  </property>
  <property fmtid="{D5CDD505-2E9C-101B-9397-08002B2CF9AE}" pid="8" name="MSIP_Label_8ca390d5-a4f3-448c-8368-24080179bc53_ContentBits">
    <vt:lpwstr>0</vt:lpwstr>
  </property>
</Properties>
</file>