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313"/>
  <workbookPr/>
  <mc:AlternateContent xmlns:mc="http://schemas.openxmlformats.org/markup-compatibility/2006">
    <mc:Choice Requires="x15">
      <x15ac:absPath xmlns:x15ac="http://schemas.microsoft.com/office/spreadsheetml/2010/11/ac" url="/Users/taniawatts/Documents/Tania's documents/ manuscripts/IMPACT paper 1/JCI insight revision/"/>
    </mc:Choice>
  </mc:AlternateContent>
  <xr:revisionPtr revIDLastSave="0" documentId="13_ncr:1_{590834CB-4FE7-0840-80B0-60EE519B0D2E}" xr6:coauthVersionLast="47" xr6:coauthVersionMax="47" xr10:uidLastSave="{00000000-0000-0000-0000-000000000000}"/>
  <bookViews>
    <workbookView xWindow="0" yWindow="500" windowWidth="29040" windowHeight="16440" activeTab="1" xr2:uid="{00000000-000D-0000-FFFF-FFFF00000000}"/>
  </bookViews>
  <sheets>
    <sheet name="Treatment Output (2)" sheetId="3" state="hidden" r:id="rId1"/>
    <sheet name="Age Output" sheetId="5" r:id="rId2"/>
    <sheet name="T-Cell Log Transform (2)" sheetId="4" state="hidden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9" i="5" l="1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C11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C12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C14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C15" i="5"/>
  <c r="D15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C17" i="5"/>
  <c r="D17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C18" i="5"/>
  <c r="D18" i="5"/>
  <c r="E18" i="5"/>
  <c r="F18" i="5"/>
  <c r="G18" i="5"/>
  <c r="H18" i="5"/>
  <c r="I18" i="5"/>
  <c r="J18" i="5"/>
  <c r="K18" i="5"/>
  <c r="M18" i="5"/>
  <c r="N18" i="5"/>
  <c r="O18" i="5"/>
  <c r="P18" i="5"/>
  <c r="Q18" i="5"/>
  <c r="R18" i="5"/>
  <c r="S18" i="5"/>
  <c r="T18" i="5"/>
  <c r="U18" i="5"/>
  <c r="V18" i="5"/>
  <c r="W18" i="5"/>
  <c r="W8" i="5"/>
  <c r="V8" i="5"/>
  <c r="U8" i="5"/>
  <c r="T8" i="5"/>
  <c r="S8" i="5"/>
  <c r="R8" i="5"/>
  <c r="Q8" i="5"/>
  <c r="P8" i="5"/>
  <c r="O8" i="5"/>
  <c r="N8" i="5"/>
  <c r="M8" i="5"/>
  <c r="L8" i="5"/>
  <c r="K8" i="5"/>
  <c r="J8" i="5"/>
  <c r="I8" i="5"/>
  <c r="H8" i="5"/>
  <c r="G8" i="5"/>
  <c r="F8" i="5"/>
  <c r="E8" i="5"/>
  <c r="D8" i="5"/>
  <c r="C8" i="5"/>
</calcChain>
</file>

<file path=xl/sharedStrings.xml><?xml version="1.0" encoding="utf-8"?>
<sst xmlns="http://schemas.openxmlformats.org/spreadsheetml/2006/main" count="372" uniqueCount="216">
  <si>
    <t>IMPACT Analysis - Treatment Group</t>
  </si>
  <si>
    <t>Variable</t>
  </si>
  <si>
    <t>Estimate</t>
  </si>
  <si>
    <t>95% CI</t>
  </si>
  <si>
    <t>RBD</t>
  </si>
  <si>
    <t>SmT1</t>
  </si>
  <si>
    <t>Antibody Data</t>
  </si>
  <si>
    <t>IL-2</t>
  </si>
  <si>
    <t>IL-4</t>
  </si>
  <si>
    <t>IFN-g</t>
  </si>
  <si>
    <t>T- Cell Data</t>
  </si>
  <si>
    <t>age</t>
  </si>
  <si>
    <t>sex (ref=male)</t>
  </si>
  <si>
    <t>baseline output measure</t>
  </si>
  <si>
    <t>Dose 1, Treatment (ref=Group 8 [Healthy Controls])</t>
  </si>
  <si>
    <t>Dose 2, Treatment (ref=Group 8 [Healthy Controls])</t>
  </si>
  <si>
    <t>Group 1 - No Medication</t>
  </si>
  <si>
    <t>Group 2 - Anti-TNF</t>
  </si>
  <si>
    <t>Group 3 - Anti-IL-17</t>
  </si>
  <si>
    <t>Group 4 - MTX</t>
  </si>
  <si>
    <t>Group 5 - Anti-TNF + MTX</t>
  </si>
  <si>
    <t>Group 6 - Anti-IL-12/23</t>
  </si>
  <si>
    <t>Group 7 - Anti-IL-23</t>
  </si>
  <si>
    <t>p-value</t>
  </si>
  <si>
    <t>(-632.917 , 275.783)</t>
  </si>
  <si>
    <t>(-10088.49 , 14289.16)</t>
  </si>
  <si>
    <t>(5.175 , 7.265)</t>
  </si>
  <si>
    <t>(-45595.72 , 24278.392)</t>
  </si>
  <si>
    <t>(-38270.303 , 15920.732)</t>
  </si>
  <si>
    <t>(-61381.115 , 42037.634)</t>
  </si>
  <si>
    <t>(-64716.315 , 37559.797)</t>
  </si>
  <si>
    <t>(-20263.738 , 45720.693)</t>
  </si>
  <si>
    <t>(-39629.82 , 18546.257)</t>
  </si>
  <si>
    <t>(-95627.503 , 73760.512)</t>
  </si>
  <si>
    <t>(-37573.376 , 36208.086)</t>
  </si>
  <si>
    <t>(-39891.214 , 17107.363)</t>
  </si>
  <si>
    <t>(-70533.903 , 58053.673)</t>
  </si>
  <si>
    <t>(-55706.069 , 52296.511)</t>
  </si>
  <si>
    <t>(-58998.003 , 10277.335)</t>
  </si>
  <si>
    <t>(-32826.637 , 28540.157)</t>
  </si>
  <si>
    <t>(-90637.845 , 88143.785)</t>
  </si>
  <si>
    <t>(-1.334 , 1.315)</t>
  </si>
  <si>
    <t>(-44.205 , 25.242)</t>
  </si>
  <si>
    <t>(-1.197 , 1.533)</t>
  </si>
  <si>
    <t>(-9.364 , 162.095)</t>
  </si>
  <si>
    <t>(-65.717 , 70.162)</t>
  </si>
  <si>
    <t>(-54.164 , 200.688)</t>
  </si>
  <si>
    <t>(-84.498 , 165.124)</t>
  </si>
  <si>
    <t>(-80.156 , 84.425)</t>
  </si>
  <si>
    <t>(-33.36 , 108.364)</t>
  </si>
  <si>
    <t>(-236.1 , 180.062)</t>
  </si>
  <si>
    <t>(-70.808 , 113.407)</t>
  </si>
  <si>
    <t>(-106.535 , 40.941)</t>
  </si>
  <si>
    <t>(-262.468 , 47.186)</t>
  </si>
  <si>
    <t>(-163.747 , 102.174)</t>
  </si>
  <si>
    <t>(-95.954 , 80.503)</t>
  </si>
  <si>
    <t>(-110.325 , 41.47)</t>
  </si>
  <si>
    <t>(-295.848 , 144.96)</t>
  </si>
  <si>
    <t>(-7.412 , 5.893)</t>
  </si>
  <si>
    <t>(-116.216 , 234.674)</t>
  </si>
  <si>
    <t>(-381.064 , 278.774)</t>
  </si>
  <si>
    <t>(-528.009 , 505.127)</t>
  </si>
  <si>
    <t>(-424.449 , 380.736)</t>
  </si>
  <si>
    <t>(-774.602 , 747.173)</t>
  </si>
  <si>
    <t>(-756.06 , 747.763)</t>
  </si>
  <si>
    <t>(-477.409 , 484.499)</t>
  </si>
  <si>
    <t>(-431.243 , 421.477)</t>
  </si>
  <si>
    <t>(-1232.182 , 1255.25)</t>
  </si>
  <si>
    <t>(-555.974 , 538.158)</t>
  </si>
  <si>
    <t>(-208.819 , 639.381)</t>
  </si>
  <si>
    <t>(-956.341 , 934.663)</t>
  </si>
  <si>
    <t>(-804.308 , 785.944)</t>
  </si>
  <si>
    <t>(-504.739 , 507.002)</t>
  </si>
  <si>
    <t>(-459.44 , 441.336)</t>
  </si>
  <si>
    <t>(-1306.288 , 1318.706)</t>
  </si>
  <si>
    <t>(0.01 , 0.272)</t>
  </si>
  <si>
    <t>(0.991 , 0.346)</t>
  </si>
  <si>
    <t>(0.261 , 0.043)</t>
  </si>
  <si>
    <t>(-0.132 , 0.047)</t>
  </si>
  <si>
    <t>(0.197 , 0.111)</t>
  </si>
  <si>
    <t>(1.5 , 0.417)</t>
  </si>
  <si>
    <t>(-0.686 , 0.02)</t>
  </si>
  <si>
    <t>(0.814 , 0.335)</t>
  </si>
  <si>
    <t>(-0.041 , 0.057)</t>
  </si>
  <si>
    <t>(1.271 , 0.188)</t>
  </si>
  <si>
    <t>(0.909 , 0.305)</t>
  </si>
  <si>
    <t>(0.872 , 0.425)</t>
  </si>
  <si>
    <t>(-3.622 , 0)</t>
  </si>
  <si>
    <t>(2.49 , 0.798)</t>
  </si>
  <si>
    <t>(1.113 , 0.461)</t>
  </si>
  <si>
    <t>(0.593 , 0.219)</t>
  </si>
  <si>
    <t>(2.411 , 0.348)</t>
  </si>
  <si>
    <t>(0.028 , 0.384)</t>
  </si>
  <si>
    <t>(0.284 , 0.421)</t>
  </si>
  <si>
    <t>(0.294 , 0.486)</t>
  </si>
  <si>
    <t>(3.031 , 0.017)</t>
  </si>
  <si>
    <t>(0.633 , 0.457)</t>
  </si>
  <si>
    <t>(3.62 , 0.118)</t>
  </si>
  <si>
    <t>(3.007 , 0.301)</t>
  </si>
  <si>
    <t>(1.132 , 0.849)</t>
  </si>
  <si>
    <t>(1.025 , 0.897)</t>
  </si>
  <si>
    <t>(1.523 , 0.328)</t>
  </si>
  <si>
    <t>(1.626 , 0.755)</t>
  </si>
  <si>
    <t>(0.39 , 0.199)</t>
  </si>
  <si>
    <t>(-1.723 , 0.001)</t>
  </si>
  <si>
    <t>(2.135 , 0.934)</t>
  </si>
  <si>
    <t>(0.991 , 0.612)</t>
  </si>
  <si>
    <t>(0.196 , 0.102)</t>
  </si>
  <si>
    <t>(1.809 , 0.358)</t>
  </si>
  <si>
    <t>(0.01 , 0.845)</t>
  </si>
  <si>
    <t>(0.256 , 0.777)</t>
  </si>
  <si>
    <t>(0.682 , 0.781)</t>
  </si>
  <si>
    <t>(0.878 , 0.942)</t>
  </si>
  <si>
    <t>(0.518 , 0.689)</t>
  </si>
  <si>
    <t>(1.565 , 0.632)</t>
  </si>
  <si>
    <t>(1.287 , 0.929)</t>
  </si>
  <si>
    <t>(0.795 , 0.985)</t>
  </si>
  <si>
    <t>(0.697 , 1)</t>
  </si>
  <si>
    <t>(1.902 , 0.9)</t>
  </si>
  <si>
    <t>(1.455 , 0.222)</t>
  </si>
  <si>
    <t>(0.565 , 0.709)</t>
  </si>
  <si>
    <t>(0.219 , 0.092)</t>
  </si>
  <si>
    <t>(0.719 , 0.378)</t>
  </si>
  <si>
    <t>(0.768 , 0.883)</t>
  </si>
  <si>
    <t>(0.544 , 0.604)</t>
  </si>
  <si>
    <t>(1.635 , 0.634)</t>
  </si>
  <si>
    <t>(0.001 , 0.151)</t>
  </si>
  <si>
    <t>(0.163 , 0.04)</t>
  </si>
  <si>
    <t>(17.67 , 0.235)</t>
  </si>
  <si>
    <t>(0.383 , 0.298)</t>
  </si>
  <si>
    <t>(0.146 , 0.732)</t>
  </si>
  <si>
    <t>(0.301 , 0.971)</t>
  </si>
  <si>
    <t>(0.249 , 0.897)</t>
  </si>
  <si>
    <t>(0.171 , 0.706)</t>
  </si>
  <si>
    <t>(0.191 , 0.963)</t>
  </si>
  <si>
    <t>(0.266 , 0.916)</t>
  </si>
  <si>
    <t>(0.756 , 0)</t>
  </si>
  <si>
    <t>(-0.163 , 0)</t>
  </si>
  <si>
    <t>(0.501 , 0.234)</t>
  </si>
  <si>
    <t>(0.288 , 0.877)</t>
  </si>
  <si>
    <t>(0.038 , 0.107)</t>
  </si>
  <si>
    <t>(0.275 , 0.34)</t>
  </si>
  <si>
    <t>(0.31 , 0.631)</t>
  </si>
  <si>
    <t>(-0.003 , 0)</t>
  </si>
  <si>
    <t>(0.06 , 0.654)</t>
  </si>
  <si>
    <t>(3.885 , 0.648)</t>
  </si>
  <si>
    <t>(0.258 , 0.865)</t>
  </si>
  <si>
    <t>(-0.268 , 0)</t>
  </si>
  <si>
    <t>(-0.138 , 0.006)</t>
  </si>
  <si>
    <t>(-0.238 , 0)</t>
  </si>
  <si>
    <t>(-0.548 , 0)</t>
  </si>
  <si>
    <t>(-0.023 , 0.034)</t>
  </si>
  <si>
    <t>(-0.277 , 0)</t>
  </si>
  <si>
    <t>(0.411 , 0.149)</t>
  </si>
  <si>
    <t>(0.169 , 0.931)</t>
  </si>
  <si>
    <t>(0.559 , 0.092)</t>
  </si>
  <si>
    <t>(0.383 , 0.344)</t>
  </si>
  <si>
    <t>(0.264 , 0.592)</t>
  </si>
  <si>
    <t>(0.331 , 0.095)</t>
  </si>
  <si>
    <t>(0.423 , 0.141)</t>
  </si>
  <si>
    <t>(-0.001 , 0.02)</t>
  </si>
  <si>
    <t>(0.174 , 0.174)</t>
  </si>
  <si>
    <t>(4.562 , 0.95)</t>
  </si>
  <si>
    <t>(0.569 , 0.118)</t>
  </si>
  <si>
    <t>(0.085 , 0.231)</t>
  </si>
  <si>
    <t>(0.295 , 0.65)</t>
  </si>
  <si>
    <t>(0.362 , 0.9)</t>
  </si>
  <si>
    <t>(0.068 , 0.152)</t>
  </si>
  <si>
    <t>(0.229 , 0.925)</t>
  </si>
  <si>
    <t>(0.358 , 0.826)</t>
  </si>
  <si>
    <t>(0.539 , 0.144)</t>
  </si>
  <si>
    <t>(-0.202 , 0)</t>
  </si>
  <si>
    <t>(0.477 , 0.679)</t>
  </si>
  <si>
    <t>(0.168 , 0.321)</t>
  </si>
  <si>
    <t>(0.034 , 0.086)</t>
  </si>
  <si>
    <t>(0.332 , 0.432)</t>
  </si>
  <si>
    <t>(0.272 , 0.782)</t>
  </si>
  <si>
    <t>(-0.002 , 0.003)</t>
  </si>
  <si>
    <t>(0.115 , 0.356)</t>
  </si>
  <si>
    <t>(0.365 , 0.34)</t>
  </si>
  <si>
    <t>(0.357 , 0.311)</t>
  </si>
  <si>
    <t>(-0.129 , 0.001)</t>
  </si>
  <si>
    <t>(0.103 , 0.224)</t>
  </si>
  <si>
    <t>(-0.068 , 0.017)</t>
  </si>
  <si>
    <t>(-0.429 , 0)</t>
  </si>
  <si>
    <t>(0.164 , 0.895)</t>
  </si>
  <si>
    <t>(0.043 , 0.122)</t>
  </si>
  <si>
    <t>(0.372 , 0.235)</t>
  </si>
  <si>
    <t>(0.226 , 0.403)</t>
  </si>
  <si>
    <t>(0.6 , 0.045)</t>
  </si>
  <si>
    <t>(0.369 , 0.376)</t>
  </si>
  <si>
    <t>(0.319 , 0.268)</t>
  </si>
  <si>
    <t>(0.367 , 0.034)</t>
  </si>
  <si>
    <t>(0.503 , 0.029)</t>
  </si>
  <si>
    <t>40-59</t>
  </si>
  <si>
    <t>60+</t>
  </si>
  <si>
    <t>Age Group at Time 2 (ref=&lt;40)</t>
  </si>
  <si>
    <t>Age Group at Time 3 (ref=&lt;40)</t>
  </si>
  <si>
    <t>Age Group at Time 4 (ref=&lt;40)</t>
  </si>
  <si>
    <r>
      <t>a</t>
    </r>
    <r>
      <rPr>
        <sz val="11"/>
        <color theme="1"/>
        <rFont val="Cambria"/>
        <family val="1"/>
      </rPr>
      <t>Longitudinal multivariate analysis on T cell cytokine secretion and antibody data was performed using linear mixed models. Models controlled for baseline (timepoint 1) T cell/antibody data, and included an interaction term between time point and the variable of interest.</t>
    </r>
  </si>
  <si>
    <r>
      <t>g</t>
    </r>
    <r>
      <rPr>
        <sz val="11"/>
        <color theme="1"/>
        <rFont val="Cambria"/>
        <family val="1"/>
      </rPr>
      <t>All missing timepoint 1/baseline T cell/antibody data imputed with median value.</t>
    </r>
  </si>
  <si>
    <r>
      <t>Antibody Data</t>
    </r>
    <r>
      <rPr>
        <b/>
        <vertAlign val="superscript"/>
        <sz val="11"/>
        <color theme="1"/>
        <rFont val="Cambria"/>
        <family val="1"/>
      </rPr>
      <t>b</t>
    </r>
  </si>
  <si>
    <r>
      <t>T- Cell Data</t>
    </r>
    <r>
      <rPr>
        <b/>
        <vertAlign val="superscript"/>
        <sz val="11"/>
        <color theme="1"/>
        <rFont val="Cambria"/>
        <family val="1"/>
      </rPr>
      <t>c</t>
    </r>
  </si>
  <si>
    <r>
      <t>IL-2</t>
    </r>
    <r>
      <rPr>
        <b/>
        <vertAlign val="superscript"/>
        <sz val="11"/>
        <color theme="1"/>
        <rFont val="Cambria"/>
        <family val="1"/>
      </rPr>
      <t>d</t>
    </r>
  </si>
  <si>
    <r>
      <t>IL-4</t>
    </r>
    <r>
      <rPr>
        <b/>
        <vertAlign val="superscript"/>
        <sz val="11"/>
        <color theme="1"/>
        <rFont val="Cambria"/>
        <family val="1"/>
      </rPr>
      <t>e</t>
    </r>
  </si>
  <si>
    <r>
      <t>IFN-g</t>
    </r>
    <r>
      <rPr>
        <b/>
        <vertAlign val="superscript"/>
        <sz val="11"/>
        <color theme="1"/>
        <rFont val="Cambria"/>
        <family val="1"/>
      </rPr>
      <t>f</t>
    </r>
  </si>
  <si>
    <r>
      <t>output measurement at Time 1</t>
    </r>
    <r>
      <rPr>
        <vertAlign val="superscript"/>
        <sz val="11"/>
        <color theme="1"/>
        <rFont val="Cambria"/>
        <family val="1"/>
      </rPr>
      <t>g</t>
    </r>
  </si>
  <si>
    <r>
      <t>c</t>
    </r>
    <r>
      <rPr>
        <sz val="11"/>
        <color theme="1"/>
        <rFont val="Cambria"/>
        <family val="1"/>
      </rPr>
      <t>283 samples, 112 patients. All T-cell data log transformed.</t>
    </r>
  </si>
  <si>
    <r>
      <t>d</t>
    </r>
    <r>
      <rPr>
        <sz val="11"/>
        <color theme="1"/>
        <rFont val="Cambria"/>
        <family val="1"/>
      </rPr>
      <t>283 samples, 112 patients.</t>
    </r>
  </si>
  <si>
    <r>
      <t>b</t>
    </r>
    <r>
      <rPr>
        <sz val="11"/>
        <color theme="1"/>
        <rFont val="Cambria"/>
        <family val="1"/>
      </rPr>
      <t>308 samples, 125 patients.</t>
    </r>
  </si>
  <si>
    <r>
      <t>e</t>
    </r>
    <r>
      <rPr>
        <sz val="11"/>
        <color theme="1"/>
        <rFont val="Cambria"/>
        <family val="1"/>
      </rPr>
      <t>280 samples, 111 patients. 1 patient (3 samples) removed as outliers.</t>
    </r>
  </si>
  <si>
    <r>
      <t>f</t>
    </r>
    <r>
      <rPr>
        <sz val="11"/>
        <color theme="1"/>
        <rFont val="Cambria"/>
        <family val="1"/>
      </rPr>
      <t>277 samples, 109 patients. 3 patients (6 samples) removed as outliers.</t>
    </r>
  </si>
  <si>
    <r>
      <t>h</t>
    </r>
    <r>
      <rPr>
        <sz val="11"/>
        <color theme="1"/>
        <rFont val="Cambria"/>
        <family val="1"/>
      </rPr>
      <t>Estimates that meet significant cut-off (</t>
    </r>
    <r>
      <rPr>
        <sz val="11"/>
        <color theme="1"/>
        <rFont val="Calibri"/>
        <family val="2"/>
      </rPr>
      <t>α</t>
    </r>
    <r>
      <rPr>
        <sz val="11"/>
        <color theme="1"/>
        <rFont val="Cambria"/>
        <family val="1"/>
      </rPr>
      <t>=0.05) are coloured red.</t>
    </r>
  </si>
  <si>
    <t>Supplemental Table 2   Multivariable linear mixed model for antibody and cytokine levels at timepoint 2 to 4 -Age</t>
  </si>
  <si>
    <t>spike</t>
  </si>
  <si>
    <r>
      <t>Supplemental Table 2: Multivariable linear mixed model for antibody and cytokine levels at timepoints 2-4; Age Group</t>
    </r>
    <r>
      <rPr>
        <b/>
        <vertAlign val="superscript"/>
        <sz val="14"/>
        <color theme="1"/>
        <rFont val="Cambria"/>
        <family val="1"/>
      </rPr>
      <t>a,h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</si>
</sst>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b/>
      <sz val="14"/>
      <color theme="1"/>
      <name val="Cambria"/>
      <family val="1"/>
    </font>
    <font>
      <b/>
      <sz val="11"/>
      <color theme="1"/>
      <name val="Cambria"/>
      <family val="1"/>
    </font>
    <font>
      <sz val="11"/>
      <color rgb="FFFF0000"/>
      <name val="Cambria"/>
      <family val="1"/>
    </font>
    <font>
      <vertAlign val="superscript"/>
      <sz val="11"/>
      <color theme="1"/>
      <name val="Cambria"/>
      <family val="1"/>
    </font>
    <font>
      <b/>
      <vertAlign val="superscript"/>
      <sz val="11"/>
      <color theme="1"/>
      <name val="Cambria"/>
      <family val="1"/>
    </font>
    <font>
      <b/>
      <vertAlign val="superscript"/>
      <sz val="14"/>
      <color theme="1"/>
      <name val="Cambria"/>
      <family val="1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/>
    <xf numFmtId="0" fontId="3" fillId="0" borderId="0" xfId="0" applyFont="1"/>
    <xf numFmtId="0" fontId="1" fillId="0" borderId="0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7" xfId="0" applyFont="1" applyBorder="1"/>
    <xf numFmtId="0" fontId="0" fillId="0" borderId="7" xfId="0" applyBorder="1"/>
    <xf numFmtId="0" fontId="0" fillId="0" borderId="8" xfId="0" applyBorder="1"/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3" fillId="0" borderId="7" xfId="0" applyFont="1" applyBorder="1" applyAlignment="1">
      <alignment wrapText="1"/>
    </xf>
    <xf numFmtId="0" fontId="4" fillId="0" borderId="1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0" xfId="0" applyNumberFormat="1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5" fillId="0" borderId="0" xfId="0" applyFont="1"/>
    <xf numFmtId="0" fontId="3" fillId="0" borderId="11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3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3" fillId="0" borderId="19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10" Type="http://schemas.openxmlformats.org/officeDocument/2006/relationships/externalLink" Target="externalLinks/externalLink7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/Mitch%20Sutton/Gary%20Chao/COVID%20IMPACT%20Study/Output/T1%20-%20T4/RBD_6_age_20220216.csv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/Mitch%20Sutton/Gary%20Chao/COVID%20IMPACT%20Study/Output/T1%20-%20T4/RBD_3_age_20220216.csv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/Mitch%20Sutton/Gary%20Chao/COVID%20IMPACT%20Study/Output/T1%20-%20T4/SmT1_6_age_20220216.csv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/Mitch%20Sutton/Gary%20Chao/COVID%20IMPACT%20Study/Output/T1%20-%20T4/SmT1_3_age_20220216.csv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/Mitch%20Sutton/Gary%20Chao/COVID%20IMPACT%20Study/Output/T1%20-%20T4/log_IL_2_age_20220216.csv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/Mitch%20Sutton/Gary%20Chao/COVID%20IMPACT%20Study/Output/T1%20-%20T4/log_IL_4_age_20220216.csv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/Mitch%20Sutton/Gary%20Chao/COVID%20IMPACT%20Study/Output/T1%20-%20T4/log_IFN_g_age_20220216.csv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BD_6_age_20220216"/>
    </sheetNames>
    <sheetDataSet>
      <sheetData sheetId="0">
        <row r="2">
          <cell r="B2">
            <v>-5.1839778322132303E-2</v>
          </cell>
          <cell r="C2">
            <v>-0.16113904486338201</v>
          </cell>
          <cell r="D2">
            <v>5.7057264659030903E-2</v>
          </cell>
          <cell r="E2">
            <v>0.35908741055002802</v>
          </cell>
        </row>
        <row r="3">
          <cell r="B3">
            <v>0.66293092162070799</v>
          </cell>
          <cell r="C3">
            <v>-4.7733762346655402</v>
          </cell>
          <cell r="D3">
            <v>6.1108472916231502</v>
          </cell>
          <cell r="E3">
            <v>0.81401389775704702</v>
          </cell>
        </row>
        <row r="4">
          <cell r="B4">
            <v>-0.33030057328362</v>
          </cell>
          <cell r="C4">
            <v>-0.48325112549729499</v>
          </cell>
          <cell r="D4">
            <v>-0.1773784922196</v>
          </cell>
          <cell r="E4">
            <v>4.0524348428554299E-5</v>
          </cell>
        </row>
        <row r="5">
          <cell r="B5">
            <v>-0.42311229204268602</v>
          </cell>
          <cell r="C5">
            <v>-0.62125087962471004</v>
          </cell>
          <cell r="D5">
            <v>-0.224981579350473</v>
          </cell>
          <cell r="E5">
            <v>4.9214118503204801E-5</v>
          </cell>
        </row>
        <row r="6">
          <cell r="B6">
            <v>-0.11651938961733101</v>
          </cell>
          <cell r="C6">
            <v>-0.27596840671832501</v>
          </cell>
          <cell r="D6">
            <v>4.2929627483662303E-2</v>
          </cell>
          <cell r="E6">
            <v>0.15145033567333199</v>
          </cell>
        </row>
        <row r="7">
          <cell r="B7">
            <v>-9.7536069032730696E-2</v>
          </cell>
          <cell r="C7">
            <v>-0.30494100919971501</v>
          </cell>
          <cell r="D7">
            <v>0.109868871134254</v>
          </cell>
          <cell r="E7">
            <v>0.35546701802963299</v>
          </cell>
        </row>
        <row r="8">
          <cell r="B8">
            <v>1.2242857467985599E-2</v>
          </cell>
          <cell r="C8">
            <v>-0.170135102018208</v>
          </cell>
          <cell r="D8">
            <v>0.19462081695417899</v>
          </cell>
          <cell r="E8">
            <v>0.89498765182947804</v>
          </cell>
        </row>
        <row r="9">
          <cell r="B9">
            <v>-0.235070285132084</v>
          </cell>
          <cell r="C9">
            <v>-0.47609079548850203</v>
          </cell>
          <cell r="D9">
            <v>5.9502252243348302E-3</v>
          </cell>
          <cell r="E9">
            <v>5.5891873061436601E-2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BD_3_age_20220216"/>
    </sheetNames>
    <sheetDataSet>
      <sheetData sheetId="0">
        <row r="2">
          <cell r="B2">
            <v>1.9514562492378599E-2</v>
          </cell>
          <cell r="C2">
            <v>-6.2574098031660294E-2</v>
          </cell>
          <cell r="D2">
            <v>0.10119398501225201</v>
          </cell>
          <cell r="E2">
            <v>0.64524529709359502</v>
          </cell>
        </row>
        <row r="3">
          <cell r="B3">
            <v>11.623603611974801</v>
          </cell>
          <cell r="C3">
            <v>0.83963895912738895</v>
          </cell>
          <cell r="D3">
            <v>22.410492548754199</v>
          </cell>
          <cell r="E3">
            <v>3.82242982237345E-2</v>
          </cell>
        </row>
        <row r="4">
          <cell r="B4">
            <v>-6.6035090864654297E-2</v>
          </cell>
          <cell r="C4">
            <v>-0.187789465650228</v>
          </cell>
          <cell r="D4">
            <v>5.5804795312915101E-2</v>
          </cell>
          <cell r="E4">
            <v>0.29634699632811401</v>
          </cell>
        </row>
        <row r="5">
          <cell r="B5">
            <v>-6.7292581502798099E-2</v>
          </cell>
          <cell r="C5">
            <v>-0.22487896880774499</v>
          </cell>
          <cell r="D5">
            <v>9.0261002751442804E-2</v>
          </cell>
          <cell r="E5">
            <v>0.41067384567585102</v>
          </cell>
        </row>
        <row r="6">
          <cell r="B6">
            <v>-4.7353306137726897E-2</v>
          </cell>
          <cell r="C6">
            <v>-0.17431717976126099</v>
          </cell>
          <cell r="D6">
            <v>7.9610567485806999E-2</v>
          </cell>
          <cell r="E6">
            <v>0.46353236940110099</v>
          </cell>
        </row>
        <row r="7">
          <cell r="B7">
            <v>-5.8465206801925601E-2</v>
          </cell>
          <cell r="C7">
            <v>-0.223706534447418</v>
          </cell>
          <cell r="D7">
            <v>0.106776120843567</v>
          </cell>
          <cell r="E7">
            <v>0.48678164000844898</v>
          </cell>
        </row>
        <row r="8">
          <cell r="B8">
            <v>-1.7637355089381301E-2</v>
          </cell>
          <cell r="C8">
            <v>-0.16473764891126699</v>
          </cell>
          <cell r="D8">
            <v>0.129462938732505</v>
          </cell>
          <cell r="E8">
            <v>0.81362508419482704</v>
          </cell>
        </row>
        <row r="9">
          <cell r="B9">
            <v>-4.9536783425777602E-2</v>
          </cell>
          <cell r="C9">
            <v>-0.244273704812906</v>
          </cell>
          <cell r="D9">
            <v>0.14520013796135101</v>
          </cell>
          <cell r="E9">
            <v>0.61701522052732205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mT1_6_age_20220216"/>
    </sheetNames>
    <sheetDataSet>
      <sheetData sheetId="0">
        <row r="2">
          <cell r="B2">
            <v>-1.3443555220923499E-2</v>
          </cell>
          <cell r="C2">
            <v>-0.116143008120295</v>
          </cell>
          <cell r="D2">
            <v>8.9074553729578204E-2</v>
          </cell>
          <cell r="E2">
            <v>0.80025700339537198</v>
          </cell>
        </row>
        <row r="3">
          <cell r="B3">
            <v>-0.62473916126256501</v>
          </cell>
          <cell r="C3">
            <v>-1.6696534332381801</v>
          </cell>
          <cell r="D3">
            <v>0.42403692093864698</v>
          </cell>
          <cell r="E3">
            <v>0.24955544510092301</v>
          </cell>
        </row>
        <row r="4">
          <cell r="B4">
            <v>-0.22286133838584199</v>
          </cell>
          <cell r="C4">
            <v>-0.36669509728676902</v>
          </cell>
          <cell r="D4">
            <v>-7.9035000232304198E-2</v>
          </cell>
          <cell r="E4">
            <v>3.02665762616188E-3</v>
          </cell>
        </row>
        <row r="5">
          <cell r="B5">
            <v>-0.34844810596221498</v>
          </cell>
          <cell r="C5">
            <v>-0.53564337069894796</v>
          </cell>
          <cell r="D5">
            <v>-0.16124933156753399</v>
          </cell>
          <cell r="E5">
            <v>3.8470735787370498E-4</v>
          </cell>
        </row>
        <row r="6">
          <cell r="B6">
            <v>-6.7698678351389902E-2</v>
          </cell>
          <cell r="C6">
            <v>-0.21766917164296001</v>
          </cell>
          <cell r="D6">
            <v>8.2271814940180196E-2</v>
          </cell>
          <cell r="E6">
            <v>0.37505852187146299</v>
          </cell>
        </row>
        <row r="7">
          <cell r="B7">
            <v>-3.0252463061364501E-2</v>
          </cell>
          <cell r="C7">
            <v>-0.22620754585438099</v>
          </cell>
          <cell r="D7">
            <v>0.16570261973165201</v>
          </cell>
          <cell r="E7">
            <v>0.76147281095897901</v>
          </cell>
        </row>
        <row r="8">
          <cell r="B8">
            <v>-1.8462436924626101E-3</v>
          </cell>
          <cell r="C8">
            <v>-0.17281892713842201</v>
          </cell>
          <cell r="D8">
            <v>0.16912643975349601</v>
          </cell>
          <cell r="E8">
            <v>0.98305953015053305</v>
          </cell>
        </row>
        <row r="9">
          <cell r="B9">
            <v>-0.18267111543199099</v>
          </cell>
          <cell r="C9">
            <v>-0.40984405212596903</v>
          </cell>
          <cell r="D9">
            <v>4.4501821261987297E-2</v>
          </cell>
          <cell r="E9">
            <v>0.114607198578945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mT1_3_age_20220216"/>
    </sheetNames>
    <sheetDataSet>
      <sheetData sheetId="0">
        <row r="2">
          <cell r="B2">
            <v>7.3922063589732601E-3</v>
          </cell>
          <cell r="C2">
            <v>-0.100519484447074</v>
          </cell>
          <cell r="D2">
            <v>0.11482425357610999</v>
          </cell>
          <cell r="E2">
            <v>0.89448904415251895</v>
          </cell>
        </row>
        <row r="3">
          <cell r="B3">
            <v>2.3207727484084701</v>
          </cell>
          <cell r="C3">
            <v>-2.4220273988015699</v>
          </cell>
          <cell r="D3">
            <v>7.0774762795715098</v>
          </cell>
          <cell r="E3">
            <v>0.345673683092377</v>
          </cell>
        </row>
        <row r="4">
          <cell r="B4">
            <v>-0.17615785759630601</v>
          </cell>
          <cell r="C4">
            <v>-0.33002119747189801</v>
          </cell>
          <cell r="D4">
            <v>-2.2260521633438599E-2</v>
          </cell>
          <cell r="E4">
            <v>2.7976698626294899E-2</v>
          </cell>
        </row>
        <row r="5">
          <cell r="B5">
            <v>-0.19771082346598701</v>
          </cell>
          <cell r="C5">
            <v>-0.39746559145618698</v>
          </cell>
          <cell r="D5">
            <v>2.0209639461527501E-3</v>
          </cell>
          <cell r="E5">
            <v>5.71714771568912E-2</v>
          </cell>
        </row>
        <row r="6">
          <cell r="B6">
            <v>-7.5198858928947301E-2</v>
          </cell>
          <cell r="C6">
            <v>-0.235745430387586</v>
          </cell>
          <cell r="D6">
            <v>8.5347712529691797E-2</v>
          </cell>
          <cell r="E6">
            <v>0.35738664953224403</v>
          </cell>
        </row>
        <row r="7">
          <cell r="B7">
            <v>-2.38367872774146E-2</v>
          </cell>
          <cell r="C7">
            <v>-0.23318462666152701</v>
          </cell>
          <cell r="D7">
            <v>0.18551105210669699</v>
          </cell>
          <cell r="E7">
            <v>0.82285008404315196</v>
          </cell>
        </row>
        <row r="8">
          <cell r="B8">
            <v>-4.2998802536788103E-2</v>
          </cell>
          <cell r="C8">
            <v>-0.226970160575516</v>
          </cell>
          <cell r="D8">
            <v>0.14097255550193999</v>
          </cell>
          <cell r="E8">
            <v>0.64587574153361904</v>
          </cell>
        </row>
        <row r="9">
          <cell r="C9">
            <v>-0.36683261721029098</v>
          </cell>
          <cell r="D9">
            <v>0.121639918420072</v>
          </cell>
          <cell r="E9">
            <v>0.32403260712350601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og_IL_2_age_20220216"/>
    </sheetNames>
    <sheetDataSet>
      <sheetData sheetId="0">
        <row r="2">
          <cell r="B2">
            <v>-0.39446099566019799</v>
          </cell>
          <cell r="C2">
            <v>-0.86553329133080903</v>
          </cell>
          <cell r="D2">
            <v>7.6669097881533602E-2</v>
          </cell>
          <cell r="E2">
            <v>0.10750710203583499</v>
          </cell>
        </row>
        <row r="3">
          <cell r="B3">
            <v>1.23215306514202E-2</v>
          </cell>
          <cell r="C3">
            <v>-0.208076463944836</v>
          </cell>
          <cell r="D3">
            <v>0.23295719513045601</v>
          </cell>
          <cell r="E3">
            <v>0.91421692947408795</v>
          </cell>
        </row>
        <row r="4">
          <cell r="B4">
            <v>0.37382299688583298</v>
          </cell>
          <cell r="C4">
            <v>-0.33701137137606602</v>
          </cell>
          <cell r="D4">
            <v>1.08498253687623</v>
          </cell>
          <cell r="E4">
            <v>0.31201337254110501</v>
          </cell>
        </row>
        <row r="5">
          <cell r="B5">
            <v>-0.480912681878918</v>
          </cell>
          <cell r="C5">
            <v>-1.3768346966178799</v>
          </cell>
          <cell r="D5">
            <v>0.41527424754943698</v>
          </cell>
          <cell r="E5">
            <v>0.302134547924231</v>
          </cell>
        </row>
        <row r="6">
          <cell r="B6">
            <v>0.27989931683925101</v>
          </cell>
          <cell r="C6">
            <v>-0.42350971130472997</v>
          </cell>
          <cell r="D6">
            <v>0.98330834498323105</v>
          </cell>
          <cell r="E6">
            <v>0.434078990547071</v>
          </cell>
        </row>
        <row r="7">
          <cell r="B7">
            <v>-0.59659323565473199</v>
          </cell>
          <cell r="C7">
            <v>-1.5248845997537701</v>
          </cell>
          <cell r="D7">
            <v>0.33169812844430402</v>
          </cell>
          <cell r="E7">
            <v>0.20686196857686701</v>
          </cell>
        </row>
        <row r="8">
          <cell r="B8">
            <v>0.488466539474469</v>
          </cell>
          <cell r="C8">
            <v>-0.31861974689209899</v>
          </cell>
          <cell r="D8">
            <v>1.29555282584104</v>
          </cell>
          <cell r="E8">
            <v>0.23448994522904401</v>
          </cell>
        </row>
        <row r="9">
          <cell r="B9">
            <v>-0.27555851718459901</v>
          </cell>
          <cell r="C9">
            <v>-1.3853950385657301</v>
          </cell>
          <cell r="D9">
            <v>0.83427800419652698</v>
          </cell>
          <cell r="E9">
            <v>0.625370464045375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og_IL_4_age_20220216"/>
    </sheetNames>
    <sheetDataSet>
      <sheetData sheetId="0">
        <row r="2">
          <cell r="B2">
            <v>-6.6405229975546404E-2</v>
          </cell>
          <cell r="C2">
            <v>-0.29916227326358302</v>
          </cell>
          <cell r="D2">
            <v>0.16541805080636801</v>
          </cell>
          <cell r="E2">
            <v>0.58164589894039698</v>
          </cell>
        </row>
        <row r="3">
          <cell r="B3">
            <v>5.7786155769323597E-2</v>
          </cell>
          <cell r="C3">
            <v>-0.62229632676554303</v>
          </cell>
          <cell r="D3">
            <v>0.73810815990852896</v>
          </cell>
          <cell r="E3">
            <v>0.86990943118206498</v>
          </cell>
        </row>
        <row r="4">
          <cell r="B4">
            <v>-4.0500566081595003E-2</v>
          </cell>
          <cell r="C4">
            <v>-0.38532705264203998</v>
          </cell>
          <cell r="D4">
            <v>0.30501885757599501</v>
          </cell>
          <cell r="E4">
            <v>0.82112941846060095</v>
          </cell>
        </row>
        <row r="5">
          <cell r="B5">
            <v>-0.119724649494344</v>
          </cell>
          <cell r="C5">
            <v>-0.55555627730411605</v>
          </cell>
          <cell r="D5">
            <v>0.31637956660406702</v>
          </cell>
          <cell r="E5">
            <v>0.59723959460777798</v>
          </cell>
        </row>
        <row r="6">
          <cell r="B6">
            <v>0.19948438868818499</v>
          </cell>
          <cell r="C6">
            <v>-0.14209022478876401</v>
          </cell>
          <cell r="D6">
            <v>0.54105900216513403</v>
          </cell>
          <cell r="E6">
            <v>0.25123931799002502</v>
          </cell>
        </row>
        <row r="7">
          <cell r="B7">
            <v>-0.50439142921028302</v>
          </cell>
          <cell r="C7">
            <v>-0.95593009448022703</v>
          </cell>
          <cell r="D7">
            <v>-5.2852763940338499E-2</v>
          </cell>
          <cell r="E7">
            <v>2.8709582585626201E-2</v>
          </cell>
        </row>
        <row r="8">
          <cell r="B8">
            <v>0.176912547515748</v>
          </cell>
          <cell r="C8">
            <v>-0.21350127080772499</v>
          </cell>
          <cell r="D8">
            <v>0.56732636583922003</v>
          </cell>
          <cell r="E8">
            <v>0.37310766534786899</v>
          </cell>
        </row>
        <row r="9">
          <cell r="B9">
            <v>-0.19453274226727801</v>
          </cell>
          <cell r="C9">
            <v>-0.73210617153258795</v>
          </cell>
          <cell r="D9">
            <v>0.34304068699803197</v>
          </cell>
          <cell r="E9">
            <v>0.47679658856004298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og_IFN_g_age_20220216"/>
    </sheetNames>
    <sheetDataSet>
      <sheetData sheetId="0">
        <row r="2">
          <cell r="B2">
            <v>0.44699618653287199</v>
          </cell>
          <cell r="C2">
            <v>-0.22127437141518799</v>
          </cell>
          <cell r="D2">
            <v>1.1139404929048</v>
          </cell>
          <cell r="E2">
            <v>0.19800468585431799</v>
          </cell>
        </row>
        <row r="3">
          <cell r="B3">
            <v>0.17306956811267901</v>
          </cell>
          <cell r="C3">
            <v>3.3779437257164098E-2</v>
          </cell>
          <cell r="D3">
            <v>0.31267792409154299</v>
          </cell>
          <cell r="E3">
            <v>1.7431388642340701E-2</v>
          </cell>
        </row>
        <row r="4">
          <cell r="B4">
            <v>0.297228167201538</v>
          </cell>
          <cell r="C4">
            <v>-0.82703548530302295</v>
          </cell>
          <cell r="D4">
            <v>1.4169233557290599</v>
          </cell>
          <cell r="E4">
            <v>0.60988405043743099</v>
          </cell>
        </row>
        <row r="5">
          <cell r="B5">
            <v>-0.69175552306563604</v>
          </cell>
          <cell r="C5">
            <v>-2.1215733067472899</v>
          </cell>
          <cell r="D5">
            <v>0.73601822859880295</v>
          </cell>
          <cell r="E5">
            <v>0.35183811770649998</v>
          </cell>
        </row>
        <row r="6">
          <cell r="B6">
            <v>-0.55871982972359002</v>
          </cell>
          <cell r="C6">
            <v>-1.6661199386880501</v>
          </cell>
          <cell r="D6">
            <v>0.54868027924087104</v>
          </cell>
          <cell r="E6">
            <v>0.32142458414629999</v>
          </cell>
        </row>
        <row r="7">
          <cell r="B7">
            <v>-0.75567775000307003</v>
          </cell>
          <cell r="C7">
            <v>-2.2454491266185799</v>
          </cell>
          <cell r="D7">
            <v>0.73409362661243605</v>
          </cell>
          <cell r="E7">
            <v>0.31883594235512303</v>
          </cell>
        </row>
        <row r="8">
          <cell r="B8">
            <v>-0.67762669959091104</v>
          </cell>
          <cell r="C8">
            <v>-1.9635917427308101</v>
          </cell>
          <cell r="D8">
            <v>0.60833834354898897</v>
          </cell>
          <cell r="E8">
            <v>0.300443067336292</v>
          </cell>
        </row>
        <row r="9">
          <cell r="B9">
            <v>0.113968383349501</v>
          </cell>
          <cell r="C9">
            <v>-1.6560515443886299</v>
          </cell>
          <cell r="D9">
            <v>1.8839883110876301</v>
          </cell>
          <cell r="E9">
            <v>0.89921398368454997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P26"/>
  <sheetViews>
    <sheetView showGridLines="0" zoomScale="80" zoomScaleNormal="8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C8" sqref="C8:D8"/>
    </sheetView>
  </sheetViews>
  <sheetFormatPr baseColWidth="10" defaultColWidth="9.1640625" defaultRowHeight="14" x14ac:dyDescent="0.15"/>
  <cols>
    <col min="1" max="1" width="9.1640625" style="1"/>
    <col min="2" max="2" width="35.1640625" style="1" customWidth="1"/>
    <col min="3" max="3" width="10.6640625" style="1" customWidth="1"/>
    <col min="4" max="4" width="16.6640625" style="1" bestFit="1" customWidth="1"/>
    <col min="5" max="5" width="10.6640625" style="1" customWidth="1"/>
    <col min="6" max="6" width="16.6640625" style="1" bestFit="1" customWidth="1"/>
    <col min="7" max="7" width="10.6640625" style="1" customWidth="1"/>
    <col min="8" max="8" width="16.6640625" style="1" bestFit="1" customWidth="1"/>
    <col min="9" max="9" width="10.6640625" style="1" customWidth="1"/>
    <col min="10" max="10" width="16.6640625" style="1" bestFit="1" customWidth="1"/>
    <col min="11" max="11" width="10.6640625" style="1" customWidth="1"/>
    <col min="12" max="12" width="21.33203125" style="1" bestFit="1" customWidth="1"/>
    <col min="13" max="13" width="10.6640625" style="1" customWidth="1"/>
    <col min="14" max="14" width="23.83203125" style="1" bestFit="1" customWidth="1"/>
    <col min="15" max="15" width="10.6640625" style="1" customWidth="1"/>
    <col min="16" max="16" width="26.5" style="1" bestFit="1" customWidth="1"/>
    <col min="17" max="16384" width="9.1640625" style="1"/>
  </cols>
  <sheetData>
    <row r="2" spans="2:16" s="2" customFormat="1" ht="18" x14ac:dyDescent="0.2">
      <c r="B2" s="35" t="s">
        <v>0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</row>
    <row r="3" spans="2:16" ht="15" thickBot="1" x14ac:dyDescent="0.2"/>
    <row r="4" spans="2:16" s="2" customFormat="1" x14ac:dyDescent="0.15">
      <c r="B4" s="36" t="s">
        <v>1</v>
      </c>
      <c r="C4" s="39" t="s">
        <v>6</v>
      </c>
      <c r="D4" s="40"/>
      <c r="E4" s="40"/>
      <c r="F4" s="40"/>
      <c r="G4" s="40"/>
      <c r="H4" s="40"/>
      <c r="I4" s="40"/>
      <c r="J4" s="41"/>
      <c r="K4" s="39" t="s">
        <v>10</v>
      </c>
      <c r="L4" s="40"/>
      <c r="M4" s="40"/>
      <c r="N4" s="40"/>
      <c r="O4" s="40"/>
      <c r="P4" s="41"/>
    </row>
    <row r="5" spans="2:16" s="2" customFormat="1" ht="15" customHeight="1" x14ac:dyDescent="0.15">
      <c r="B5" s="37"/>
      <c r="C5" s="42" t="s">
        <v>4</v>
      </c>
      <c r="D5" s="33"/>
      <c r="E5" s="33"/>
      <c r="F5" s="32"/>
      <c r="G5" s="33" t="s">
        <v>5</v>
      </c>
      <c r="H5" s="33"/>
      <c r="I5" s="33"/>
      <c r="J5" s="34"/>
      <c r="K5" s="43" t="s">
        <v>7</v>
      </c>
      <c r="L5" s="44"/>
      <c r="M5" s="45" t="s">
        <v>8</v>
      </c>
      <c r="N5" s="44"/>
      <c r="O5" s="46" t="s">
        <v>9</v>
      </c>
      <c r="P5" s="47"/>
    </row>
    <row r="6" spans="2:16" s="2" customFormat="1" x14ac:dyDescent="0.15">
      <c r="B6" s="37"/>
      <c r="C6" s="42">
        <v>6.25E-2</v>
      </c>
      <c r="D6" s="32"/>
      <c r="E6" s="31">
        <v>3.90625E-3</v>
      </c>
      <c r="F6" s="32"/>
      <c r="G6" s="31">
        <v>6.25E-2</v>
      </c>
      <c r="H6" s="32"/>
      <c r="I6" s="33">
        <v>3.90625E-3</v>
      </c>
      <c r="J6" s="34"/>
      <c r="K6" s="43"/>
      <c r="L6" s="44"/>
      <c r="M6" s="45"/>
      <c r="N6" s="44"/>
      <c r="O6" s="46"/>
      <c r="P6" s="47"/>
    </row>
    <row r="7" spans="2:16" s="2" customFormat="1" ht="15" thickBot="1" x14ac:dyDescent="0.2">
      <c r="B7" s="38"/>
      <c r="C7" s="12" t="s">
        <v>2</v>
      </c>
      <c r="D7" s="15" t="s">
        <v>3</v>
      </c>
      <c r="E7" s="18" t="s">
        <v>2</v>
      </c>
      <c r="F7" s="15" t="s">
        <v>3</v>
      </c>
      <c r="G7" s="18" t="s">
        <v>2</v>
      </c>
      <c r="H7" s="15" t="s">
        <v>3</v>
      </c>
      <c r="I7" s="10" t="s">
        <v>2</v>
      </c>
      <c r="J7" s="11" t="s">
        <v>3</v>
      </c>
      <c r="K7" s="12" t="s">
        <v>2</v>
      </c>
      <c r="L7" s="15" t="s">
        <v>3</v>
      </c>
      <c r="M7" s="18" t="s">
        <v>2</v>
      </c>
      <c r="N7" s="15" t="s">
        <v>3</v>
      </c>
      <c r="O7" s="10" t="s">
        <v>2</v>
      </c>
      <c r="P7" s="11" t="s">
        <v>3</v>
      </c>
    </row>
    <row r="8" spans="2:16" x14ac:dyDescent="0.15">
      <c r="B8" s="7" t="s">
        <v>11</v>
      </c>
      <c r="C8" s="13">
        <v>-0.01</v>
      </c>
      <c r="D8" s="16" t="s">
        <v>143</v>
      </c>
      <c r="E8" s="19">
        <v>-5.0000000000000001E-3</v>
      </c>
      <c r="F8" s="16" t="s">
        <v>126</v>
      </c>
      <c r="G8" s="19">
        <v>-8.0000000000000002E-3</v>
      </c>
      <c r="H8" s="16" t="s">
        <v>177</v>
      </c>
      <c r="I8" s="3">
        <v>-8.9999999999999993E-3</v>
      </c>
      <c r="J8" s="4" t="s">
        <v>160</v>
      </c>
      <c r="K8" s="13">
        <v>-8.9999999999999993E-3</v>
      </c>
      <c r="L8" s="16" t="s">
        <v>41</v>
      </c>
      <c r="M8" s="19">
        <v>-0.75600000000000001</v>
      </c>
      <c r="N8" s="16" t="s">
        <v>58</v>
      </c>
      <c r="O8" s="3">
        <v>-178.56700000000001</v>
      </c>
      <c r="P8" s="4" t="s">
        <v>24</v>
      </c>
    </row>
    <row r="9" spans="2:16" x14ac:dyDescent="0.15">
      <c r="B9" s="7" t="s">
        <v>12</v>
      </c>
      <c r="C9" s="13">
        <v>-9.8000000000000004E-2</v>
      </c>
      <c r="D9" s="16" t="s">
        <v>144</v>
      </c>
      <c r="E9" s="19">
        <v>7.0000000000000001E-3</v>
      </c>
      <c r="F9" s="16" t="s">
        <v>127</v>
      </c>
      <c r="G9" s="19">
        <v>-0.04</v>
      </c>
      <c r="H9" s="16" t="s">
        <v>178</v>
      </c>
      <c r="I9" s="3">
        <v>-2.8000000000000001E-2</v>
      </c>
      <c r="J9" s="4" t="s">
        <v>161</v>
      </c>
      <c r="K9" s="13">
        <v>-9.4809999999999999</v>
      </c>
      <c r="L9" s="16" t="s">
        <v>42</v>
      </c>
      <c r="M9" s="19">
        <v>59.296999999999997</v>
      </c>
      <c r="N9" s="16" t="s">
        <v>59</v>
      </c>
      <c r="O9" s="3">
        <v>2100.335</v>
      </c>
      <c r="P9" s="4" t="s">
        <v>25</v>
      </c>
    </row>
    <row r="10" spans="2:16" x14ac:dyDescent="0.15">
      <c r="B10" s="7" t="s">
        <v>13</v>
      </c>
      <c r="C10" s="13">
        <v>-2.3690000000000002</v>
      </c>
      <c r="D10" s="16" t="s">
        <v>145</v>
      </c>
      <c r="E10" s="19">
        <v>-4.0110000000000001</v>
      </c>
      <c r="F10" s="16" t="s">
        <v>128</v>
      </c>
      <c r="G10" s="19">
        <v>-1.113</v>
      </c>
      <c r="H10" s="16" t="s">
        <v>179</v>
      </c>
      <c r="I10" s="3">
        <v>-4.8789999999999996</v>
      </c>
      <c r="J10" s="4" t="s">
        <v>162</v>
      </c>
      <c r="K10" s="13">
        <v>0.16800000000000001</v>
      </c>
      <c r="L10" s="16" t="s">
        <v>43</v>
      </c>
      <c r="M10" s="19">
        <v>-51.279000000000003</v>
      </c>
      <c r="N10" s="16" t="s">
        <v>60</v>
      </c>
      <c r="O10" s="3">
        <v>6.22</v>
      </c>
      <c r="P10" s="4" t="s">
        <v>26</v>
      </c>
    </row>
    <row r="11" spans="2:16" ht="30" x14ac:dyDescent="0.15">
      <c r="B11" s="21" t="s">
        <v>14</v>
      </c>
      <c r="C11" s="13"/>
      <c r="D11" s="16"/>
      <c r="E11" s="19"/>
      <c r="F11" s="16"/>
      <c r="G11" s="19"/>
      <c r="H11" s="16"/>
      <c r="I11" s="3"/>
      <c r="J11" s="4"/>
      <c r="K11" s="13"/>
      <c r="L11" s="16"/>
      <c r="M11" s="19"/>
      <c r="N11" s="16"/>
      <c r="O11" s="3"/>
      <c r="P11" s="4"/>
    </row>
    <row r="12" spans="2:16" ht="15" x14ac:dyDescent="0.2">
      <c r="B12" s="8" t="s">
        <v>16</v>
      </c>
      <c r="C12" s="13">
        <v>-0.217</v>
      </c>
      <c r="D12" s="16" t="s">
        <v>146</v>
      </c>
      <c r="E12" s="19">
        <v>-0.115</v>
      </c>
      <c r="F12" s="16" t="s">
        <v>129</v>
      </c>
      <c r="G12" s="19">
        <v>-0.11</v>
      </c>
      <c r="H12" s="16" t="s">
        <v>180</v>
      </c>
      <c r="I12" s="3">
        <v>-6.0999999999999999E-2</v>
      </c>
      <c r="J12" s="4" t="s">
        <v>163</v>
      </c>
      <c r="K12" s="13">
        <v>76.376000000000005</v>
      </c>
      <c r="L12" s="16" t="s">
        <v>44</v>
      </c>
      <c r="M12" s="19">
        <v>-11.445</v>
      </c>
      <c r="N12" s="16" t="s">
        <v>61</v>
      </c>
      <c r="O12" s="3">
        <v>-10658.664000000001</v>
      </c>
      <c r="P12" s="4" t="s">
        <v>27</v>
      </c>
    </row>
    <row r="13" spans="2:16" ht="15" x14ac:dyDescent="0.2">
      <c r="B13" s="8" t="s">
        <v>17</v>
      </c>
      <c r="C13" s="13">
        <v>-0.61</v>
      </c>
      <c r="D13" s="16" t="s">
        <v>147</v>
      </c>
      <c r="E13" s="19">
        <v>-0.215</v>
      </c>
      <c r="F13" s="16" t="s">
        <v>130</v>
      </c>
      <c r="G13" s="19">
        <v>-0.46800000000000003</v>
      </c>
      <c r="H13" s="16" t="s">
        <v>181</v>
      </c>
      <c r="I13" s="3">
        <v>-0.377</v>
      </c>
      <c r="J13" s="4" t="s">
        <v>164</v>
      </c>
      <c r="K13" s="13">
        <v>2.2290000000000001</v>
      </c>
      <c r="L13" s="16" t="s">
        <v>45</v>
      </c>
      <c r="M13" s="19">
        <v>-21.963000000000001</v>
      </c>
      <c r="N13" s="16" t="s">
        <v>62</v>
      </c>
      <c r="O13" s="3">
        <v>-11174.785</v>
      </c>
      <c r="P13" s="4" t="s">
        <v>28</v>
      </c>
    </row>
    <row r="14" spans="2:16" ht="15" x14ac:dyDescent="0.2">
      <c r="B14" s="8" t="s">
        <v>18</v>
      </c>
      <c r="C14" s="13">
        <v>-0.73099999999999998</v>
      </c>
      <c r="D14" s="16" t="s">
        <v>148</v>
      </c>
      <c r="E14" s="19">
        <v>-0.315</v>
      </c>
      <c r="F14" s="16" t="s">
        <v>131</v>
      </c>
      <c r="G14" s="19">
        <v>-0.48099999999999998</v>
      </c>
      <c r="H14" s="16" t="s">
        <v>182</v>
      </c>
      <c r="I14" s="3">
        <v>-0.48799999999999999</v>
      </c>
      <c r="J14" s="4" t="s">
        <v>165</v>
      </c>
      <c r="K14" s="13">
        <v>73.278000000000006</v>
      </c>
      <c r="L14" s="16" t="s">
        <v>46</v>
      </c>
      <c r="M14" s="19">
        <v>-13.782999999999999</v>
      </c>
      <c r="N14" s="16" t="s">
        <v>63</v>
      </c>
      <c r="O14" s="3">
        <v>-9671.741</v>
      </c>
      <c r="P14" s="4" t="s">
        <v>29</v>
      </c>
    </row>
    <row r="15" spans="2:16" ht="15" x14ac:dyDescent="0.2">
      <c r="B15" s="8" t="s">
        <v>19</v>
      </c>
      <c r="C15" s="13">
        <v>-0.75600000000000001</v>
      </c>
      <c r="D15" s="16" t="s">
        <v>149</v>
      </c>
      <c r="E15" s="19">
        <v>-0.28999999999999998</v>
      </c>
      <c r="F15" s="16" t="s">
        <v>132</v>
      </c>
      <c r="G15" s="19">
        <v>-0.57999999999999996</v>
      </c>
      <c r="H15" s="16" t="s">
        <v>183</v>
      </c>
      <c r="I15" s="3">
        <v>-0.32500000000000001</v>
      </c>
      <c r="J15" s="4" t="s">
        <v>166</v>
      </c>
      <c r="K15" s="13">
        <v>40.325000000000003</v>
      </c>
      <c r="L15" s="16" t="s">
        <v>47</v>
      </c>
      <c r="M15" s="19">
        <v>-4.1449999999999996</v>
      </c>
      <c r="N15" s="16" t="s">
        <v>64</v>
      </c>
      <c r="O15" s="3">
        <v>-13578.259</v>
      </c>
      <c r="P15" s="4" t="s">
        <v>30</v>
      </c>
    </row>
    <row r="16" spans="2:16" ht="15" x14ac:dyDescent="0.2">
      <c r="B16" s="8" t="s">
        <v>20</v>
      </c>
      <c r="C16" s="13">
        <v>-0.96099999999999997</v>
      </c>
      <c r="D16" s="16" t="s">
        <v>150</v>
      </c>
      <c r="E16" s="19">
        <v>-0.26100000000000001</v>
      </c>
      <c r="F16" s="16" t="s">
        <v>133</v>
      </c>
      <c r="G16" s="19">
        <v>-0.83699999999999997</v>
      </c>
      <c r="H16" s="16" t="s">
        <v>184</v>
      </c>
      <c r="I16" s="3">
        <v>-0.48499999999999999</v>
      </c>
      <c r="J16" s="4" t="s">
        <v>167</v>
      </c>
      <c r="K16" s="13">
        <v>2.15</v>
      </c>
      <c r="L16" s="16" t="s">
        <v>48</v>
      </c>
      <c r="M16" s="19">
        <v>3.4969999999999999</v>
      </c>
      <c r="N16" s="16" t="s">
        <v>65</v>
      </c>
      <c r="O16" s="3">
        <v>12728.477000000001</v>
      </c>
      <c r="P16" s="4" t="s">
        <v>31</v>
      </c>
    </row>
    <row r="17" spans="2:16" ht="15" x14ac:dyDescent="0.2">
      <c r="B17" s="8" t="s">
        <v>21</v>
      </c>
      <c r="C17" s="13">
        <v>-0.38200000000000001</v>
      </c>
      <c r="D17" s="16" t="s">
        <v>151</v>
      </c>
      <c r="E17" s="19">
        <v>-0.187</v>
      </c>
      <c r="F17" s="16" t="s">
        <v>134</v>
      </c>
      <c r="G17" s="19">
        <v>-0.192</v>
      </c>
      <c r="H17" s="16" t="s">
        <v>185</v>
      </c>
      <c r="I17" s="3">
        <v>-0.26</v>
      </c>
      <c r="J17" s="4" t="s">
        <v>168</v>
      </c>
      <c r="K17" s="13">
        <v>37.518000000000001</v>
      </c>
      <c r="L17" s="16" t="s">
        <v>49</v>
      </c>
      <c r="M17" s="19">
        <v>-4.8879999999999999</v>
      </c>
      <c r="N17" s="16" t="s">
        <v>66</v>
      </c>
      <c r="O17" s="3">
        <v>-10541.781999999999</v>
      </c>
      <c r="P17" s="4" t="s">
        <v>32</v>
      </c>
    </row>
    <row r="18" spans="2:16" ht="15" x14ac:dyDescent="0.2">
      <c r="B18" s="8" t="s">
        <v>22</v>
      </c>
      <c r="C18" s="13">
        <v>-0.76400000000000001</v>
      </c>
      <c r="D18" s="16" t="s">
        <v>152</v>
      </c>
      <c r="E18" s="19">
        <v>-0.24199999999999999</v>
      </c>
      <c r="F18" s="16" t="s">
        <v>135</v>
      </c>
      <c r="G18" s="19">
        <v>-0.438</v>
      </c>
      <c r="H18" s="16" t="s">
        <v>186</v>
      </c>
      <c r="I18" s="3">
        <v>-0.29099999999999998</v>
      </c>
      <c r="J18" s="4" t="s">
        <v>169</v>
      </c>
      <c r="K18" s="13">
        <v>-27.986999999999998</v>
      </c>
      <c r="L18" s="16" t="s">
        <v>50</v>
      </c>
      <c r="M18" s="19">
        <v>11.433</v>
      </c>
      <c r="N18" s="16" t="s">
        <v>67</v>
      </c>
      <c r="O18" s="3">
        <v>-10933.495999999999</v>
      </c>
      <c r="P18" s="4" t="s">
        <v>33</v>
      </c>
    </row>
    <row r="19" spans="2:16" ht="30" x14ac:dyDescent="0.15">
      <c r="B19" s="21" t="s">
        <v>15</v>
      </c>
      <c r="C19" s="13"/>
      <c r="D19" s="16"/>
      <c r="E19" s="19"/>
      <c r="F19" s="16"/>
      <c r="G19" s="19"/>
      <c r="H19" s="16"/>
      <c r="I19" s="3"/>
      <c r="J19" s="4"/>
      <c r="K19" s="13"/>
      <c r="L19" s="16"/>
      <c r="M19" s="19"/>
      <c r="N19" s="16"/>
      <c r="O19" s="3"/>
      <c r="P19" s="4"/>
    </row>
    <row r="20" spans="2:16" ht="15" x14ac:dyDescent="0.2">
      <c r="B20" s="8" t="s">
        <v>16</v>
      </c>
      <c r="C20" s="13">
        <v>-6.3E-2</v>
      </c>
      <c r="D20" s="16" t="s">
        <v>153</v>
      </c>
      <c r="E20" s="19">
        <v>0.26400000000000001</v>
      </c>
      <c r="F20" s="16" t="s">
        <v>136</v>
      </c>
      <c r="G20" s="19">
        <v>-9.1999999999999998E-2</v>
      </c>
      <c r="H20" s="16" t="s">
        <v>187</v>
      </c>
      <c r="I20" s="3">
        <v>-7.9000000000000001E-2</v>
      </c>
      <c r="J20" s="4" t="s">
        <v>170</v>
      </c>
      <c r="K20" s="13">
        <v>21.3</v>
      </c>
      <c r="L20" s="16" t="s">
        <v>51</v>
      </c>
      <c r="M20" s="19">
        <v>-8.9079999999999995</v>
      </c>
      <c r="N20" s="16" t="s">
        <v>68</v>
      </c>
      <c r="O20" s="3">
        <v>-682.64499999999998</v>
      </c>
      <c r="P20" s="4" t="s">
        <v>34</v>
      </c>
    </row>
    <row r="21" spans="2:16" ht="15" x14ac:dyDescent="0.2">
      <c r="B21" s="8" t="s">
        <v>17</v>
      </c>
      <c r="C21" s="13">
        <v>-0.155</v>
      </c>
      <c r="D21" s="16" t="s">
        <v>154</v>
      </c>
      <c r="E21" s="19">
        <v>-0.496</v>
      </c>
      <c r="F21" s="16" t="s">
        <v>137</v>
      </c>
      <c r="G21" s="19">
        <v>-9.0999999999999998E-2</v>
      </c>
      <c r="H21" s="16" t="s">
        <v>188</v>
      </c>
      <c r="I21" s="3">
        <v>-0.625</v>
      </c>
      <c r="J21" s="4" t="s">
        <v>171</v>
      </c>
      <c r="K21" s="13">
        <v>-32.796999999999997</v>
      </c>
      <c r="L21" s="16" t="s">
        <v>52</v>
      </c>
      <c r="M21" s="19">
        <v>215.28100000000001</v>
      </c>
      <c r="N21" s="16" t="s">
        <v>69</v>
      </c>
      <c r="O21" s="3">
        <v>-11391.924999999999</v>
      </c>
      <c r="P21" s="4" t="s">
        <v>35</v>
      </c>
    </row>
    <row r="22" spans="2:16" ht="15" x14ac:dyDescent="0.2">
      <c r="B22" s="8" t="s">
        <v>18</v>
      </c>
      <c r="C22" s="13">
        <v>-4.2000000000000003E-2</v>
      </c>
      <c r="D22" s="16" t="s">
        <v>155</v>
      </c>
      <c r="E22" s="19">
        <v>-0.123</v>
      </c>
      <c r="F22" s="16" t="s">
        <v>138</v>
      </c>
      <c r="G22" s="19">
        <v>7.0000000000000001E-3</v>
      </c>
      <c r="H22" s="16" t="s">
        <v>189</v>
      </c>
      <c r="I22" s="3">
        <v>-0.312</v>
      </c>
      <c r="J22" s="4" t="s">
        <v>172</v>
      </c>
      <c r="K22" s="13">
        <v>-107.64100000000001</v>
      </c>
      <c r="L22" s="16" t="s">
        <v>53</v>
      </c>
      <c r="M22" s="19">
        <v>-10.839</v>
      </c>
      <c r="N22" s="16" t="s">
        <v>70</v>
      </c>
      <c r="O22" s="3">
        <v>-6240.1149999999998</v>
      </c>
      <c r="P22" s="4" t="s">
        <v>36</v>
      </c>
    </row>
    <row r="23" spans="2:16" ht="15" x14ac:dyDescent="0.2">
      <c r="B23" s="8" t="s">
        <v>19</v>
      </c>
      <c r="C23" s="13">
        <v>-0.13400000000000001</v>
      </c>
      <c r="D23" s="16" t="s">
        <v>156</v>
      </c>
      <c r="E23" s="19">
        <v>-0.246</v>
      </c>
      <c r="F23" s="16" t="s">
        <v>139</v>
      </c>
      <c r="G23" s="19">
        <v>-0.14000000000000001</v>
      </c>
      <c r="H23" s="16" t="s">
        <v>190</v>
      </c>
      <c r="I23" s="3">
        <v>-0.50900000000000001</v>
      </c>
      <c r="J23" s="4" t="s">
        <v>173</v>
      </c>
      <c r="K23" s="13">
        <v>-30.786999999999999</v>
      </c>
      <c r="L23" s="16" t="s">
        <v>54</v>
      </c>
      <c r="M23" s="19">
        <v>-9.1820000000000004</v>
      </c>
      <c r="N23" s="16" t="s">
        <v>71</v>
      </c>
      <c r="O23" s="3">
        <v>-1704.779</v>
      </c>
      <c r="P23" s="4" t="s">
        <v>37</v>
      </c>
    </row>
    <row r="24" spans="2:16" ht="15" x14ac:dyDescent="0.2">
      <c r="B24" s="8" t="s">
        <v>20</v>
      </c>
      <c r="C24" s="13">
        <v>-0.151</v>
      </c>
      <c r="D24" s="16" t="s">
        <v>157</v>
      </c>
      <c r="E24" s="19">
        <v>-0.39100000000000001</v>
      </c>
      <c r="F24" s="16" t="s">
        <v>140</v>
      </c>
      <c r="G24" s="19">
        <v>-8.8999999999999996E-2</v>
      </c>
      <c r="H24" s="16" t="s">
        <v>191</v>
      </c>
      <c r="I24" s="3">
        <v>-0.51</v>
      </c>
      <c r="J24" s="4" t="s">
        <v>174</v>
      </c>
      <c r="K24" s="13">
        <v>-7.726</v>
      </c>
      <c r="L24" s="16" t="s">
        <v>55</v>
      </c>
      <c r="M24" s="19">
        <v>1.131</v>
      </c>
      <c r="N24" s="16" t="s">
        <v>72</v>
      </c>
      <c r="O24" s="3">
        <v>-24360.333999999999</v>
      </c>
      <c r="P24" s="4" t="s">
        <v>38</v>
      </c>
    </row>
    <row r="25" spans="2:16" ht="15" x14ac:dyDescent="0.2">
      <c r="B25" s="8" t="s">
        <v>21</v>
      </c>
      <c r="C25" s="13">
        <v>-2.7E-2</v>
      </c>
      <c r="D25" s="16" t="s">
        <v>158</v>
      </c>
      <c r="E25" s="19">
        <v>-9.5000000000000001E-2</v>
      </c>
      <c r="F25" s="16" t="s">
        <v>141</v>
      </c>
      <c r="G25" s="19">
        <v>1.4999999999999999E-2</v>
      </c>
      <c r="H25" s="16" t="s">
        <v>192</v>
      </c>
      <c r="I25" s="3">
        <v>-0.14199999999999999</v>
      </c>
      <c r="J25" s="4" t="s">
        <v>175</v>
      </c>
      <c r="K25" s="13">
        <v>-34.427</v>
      </c>
      <c r="L25" s="16" t="s">
        <v>56</v>
      </c>
      <c r="M25" s="19">
        <v>-9.0519999999999996</v>
      </c>
      <c r="N25" s="16" t="s">
        <v>73</v>
      </c>
      <c r="O25" s="3">
        <v>-2143.2399999999998</v>
      </c>
      <c r="P25" s="4" t="s">
        <v>39</v>
      </c>
    </row>
    <row r="26" spans="2:16" ht="16" thickBot="1" x14ac:dyDescent="0.25">
      <c r="B26" s="9" t="s">
        <v>22</v>
      </c>
      <c r="C26" s="14">
        <v>-0.06</v>
      </c>
      <c r="D26" s="17" t="s">
        <v>159</v>
      </c>
      <c r="E26" s="20">
        <v>-0.188</v>
      </c>
      <c r="F26" s="17" t="s">
        <v>142</v>
      </c>
      <c r="G26" s="20">
        <v>2.8000000000000001E-2</v>
      </c>
      <c r="H26" s="17" t="s">
        <v>193</v>
      </c>
      <c r="I26" s="5">
        <v>-0.36</v>
      </c>
      <c r="J26" s="6" t="s">
        <v>176</v>
      </c>
      <c r="K26" s="14">
        <v>-75.444000000000003</v>
      </c>
      <c r="L26" s="17" t="s">
        <v>57</v>
      </c>
      <c r="M26" s="20">
        <v>6.2089999999999996</v>
      </c>
      <c r="N26" s="17" t="s">
        <v>74</v>
      </c>
      <c r="O26" s="5">
        <v>-1247.03</v>
      </c>
      <c r="P26" s="6" t="s">
        <v>40</v>
      </c>
    </row>
  </sheetData>
  <mergeCells count="13">
    <mergeCell ref="E6:F6"/>
    <mergeCell ref="G6:H6"/>
    <mergeCell ref="I6:J6"/>
    <mergeCell ref="B2:P2"/>
    <mergeCell ref="B4:B7"/>
    <mergeCell ref="C4:J4"/>
    <mergeCell ref="K4:P4"/>
    <mergeCell ref="C5:F5"/>
    <mergeCell ref="G5:J5"/>
    <mergeCell ref="K5:L6"/>
    <mergeCell ref="M5:N6"/>
    <mergeCell ref="O5:P6"/>
    <mergeCell ref="C6:D6"/>
  </mergeCells>
  <pageMargins left="0.7" right="0.7" top="0.75" bottom="0.75" header="0.3" footer="0.3"/>
  <pageSetup paperSize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W26"/>
  <sheetViews>
    <sheetView showGridLines="0" tabSelected="1" zoomScale="70" zoomScaleNormal="70" workbookViewId="0">
      <selection activeCell="B2" sqref="B2:V2"/>
    </sheetView>
  </sheetViews>
  <sheetFormatPr baseColWidth="10" defaultColWidth="9.1640625" defaultRowHeight="14" x14ac:dyDescent="0.15"/>
  <cols>
    <col min="1" max="1" width="9.1640625" style="1"/>
    <col min="2" max="2" width="37.5" style="1" customWidth="1"/>
    <col min="3" max="3" width="10.6640625" style="1" customWidth="1"/>
    <col min="4" max="4" width="16.6640625" style="1" bestFit="1" customWidth="1"/>
    <col min="5" max="5" width="10.83203125" style="1" customWidth="1"/>
    <col min="6" max="6" width="10.6640625" style="1" customWidth="1"/>
    <col min="7" max="7" width="16.6640625" style="1" bestFit="1" customWidth="1"/>
    <col min="8" max="8" width="10.83203125" style="1" customWidth="1"/>
    <col min="9" max="9" width="10.6640625" style="1" customWidth="1"/>
    <col min="10" max="10" width="16.6640625" style="1" bestFit="1" customWidth="1"/>
    <col min="11" max="11" width="10.83203125" style="1" customWidth="1"/>
    <col min="12" max="12" width="10.6640625" style="1" customWidth="1"/>
    <col min="13" max="13" width="16.6640625" style="1" bestFit="1" customWidth="1"/>
    <col min="14" max="14" width="10.83203125" style="1" customWidth="1"/>
    <col min="15" max="15" width="10.6640625" style="1" customWidth="1"/>
    <col min="16" max="16" width="16.6640625" style="1" bestFit="1" customWidth="1"/>
    <col min="17" max="17" width="10.83203125" style="1" customWidth="1"/>
    <col min="18" max="18" width="10.6640625" style="1" customWidth="1"/>
    <col min="19" max="19" width="16" style="1" bestFit="1" customWidth="1"/>
    <col min="20" max="20" width="10.83203125" style="1" customWidth="1"/>
    <col min="21" max="21" width="10.6640625" style="1" customWidth="1"/>
    <col min="22" max="22" width="18" style="1" bestFit="1" customWidth="1"/>
    <col min="23" max="23" width="10.83203125" style="1" customWidth="1"/>
    <col min="24" max="16384" width="9.1640625" style="1"/>
  </cols>
  <sheetData>
    <row r="2" spans="2:23" s="2" customFormat="1" ht="21" x14ac:dyDescent="0.2">
      <c r="B2" s="35" t="s">
        <v>215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29"/>
    </row>
    <row r="3" spans="2:23" ht="15" thickBot="1" x14ac:dyDescent="0.2"/>
    <row r="4" spans="2:23" s="2" customFormat="1" ht="15" customHeight="1" x14ac:dyDescent="0.15">
      <c r="B4" s="36" t="s">
        <v>1</v>
      </c>
      <c r="C4" s="39" t="s">
        <v>201</v>
      </c>
      <c r="D4" s="40"/>
      <c r="E4" s="40"/>
      <c r="F4" s="40"/>
      <c r="G4" s="40"/>
      <c r="H4" s="40"/>
      <c r="I4" s="40"/>
      <c r="J4" s="40"/>
      <c r="K4" s="40"/>
      <c r="L4" s="40"/>
      <c r="M4" s="40"/>
      <c r="N4" s="41"/>
      <c r="O4" s="40" t="s">
        <v>202</v>
      </c>
      <c r="P4" s="40"/>
      <c r="Q4" s="40"/>
      <c r="R4" s="40"/>
      <c r="S4" s="40"/>
      <c r="T4" s="40"/>
      <c r="U4" s="40"/>
      <c r="V4" s="40"/>
      <c r="W4" s="41"/>
    </row>
    <row r="5" spans="2:23" s="2" customFormat="1" ht="15" customHeight="1" x14ac:dyDescent="0.15">
      <c r="B5" s="37"/>
      <c r="C5" s="48" t="s">
        <v>4</v>
      </c>
      <c r="D5" s="49"/>
      <c r="E5" s="49"/>
      <c r="F5" s="49"/>
      <c r="G5" s="49"/>
      <c r="H5" s="50"/>
      <c r="I5" s="49" t="s">
        <v>214</v>
      </c>
      <c r="J5" s="49"/>
      <c r="K5" s="49"/>
      <c r="L5" s="49"/>
      <c r="M5" s="49"/>
      <c r="N5" s="51"/>
      <c r="O5" s="46" t="s">
        <v>203</v>
      </c>
      <c r="P5" s="46"/>
      <c r="Q5" s="46"/>
      <c r="R5" s="52" t="s">
        <v>204</v>
      </c>
      <c r="S5" s="53"/>
      <c r="T5" s="54"/>
      <c r="U5" s="53" t="s">
        <v>205</v>
      </c>
      <c r="V5" s="53"/>
      <c r="W5" s="55"/>
    </row>
    <row r="6" spans="2:23" s="2" customFormat="1" x14ac:dyDescent="0.15">
      <c r="B6" s="37"/>
      <c r="C6" s="42">
        <v>6.25E-2</v>
      </c>
      <c r="D6" s="33"/>
      <c r="E6" s="33"/>
      <c r="F6" s="31">
        <v>3.90625E-3</v>
      </c>
      <c r="G6" s="33"/>
      <c r="H6" s="32"/>
      <c r="I6" s="31">
        <v>6.25E-2</v>
      </c>
      <c r="J6" s="33"/>
      <c r="K6" s="32"/>
      <c r="L6" s="33">
        <v>3.90625E-3</v>
      </c>
      <c r="M6" s="33"/>
      <c r="N6" s="34"/>
      <c r="O6" s="46"/>
      <c r="P6" s="46"/>
      <c r="Q6" s="46"/>
      <c r="R6" s="45"/>
      <c r="S6" s="46"/>
      <c r="T6" s="44"/>
      <c r="U6" s="46"/>
      <c r="V6" s="46"/>
      <c r="W6" s="47"/>
    </row>
    <row r="7" spans="2:23" s="2" customFormat="1" ht="15" thickBot="1" x14ac:dyDescent="0.2">
      <c r="B7" s="38"/>
      <c r="C7" s="12" t="s">
        <v>2</v>
      </c>
      <c r="D7" s="10" t="s">
        <v>3</v>
      </c>
      <c r="E7" s="10" t="s">
        <v>23</v>
      </c>
      <c r="F7" s="18" t="s">
        <v>2</v>
      </c>
      <c r="G7" s="10" t="s">
        <v>3</v>
      </c>
      <c r="H7" s="15" t="s">
        <v>23</v>
      </c>
      <c r="I7" s="18" t="s">
        <v>2</v>
      </c>
      <c r="J7" s="10" t="s">
        <v>3</v>
      </c>
      <c r="K7" s="15" t="s">
        <v>23</v>
      </c>
      <c r="L7" s="10" t="s">
        <v>2</v>
      </c>
      <c r="M7" s="10" t="s">
        <v>3</v>
      </c>
      <c r="N7" s="11" t="s">
        <v>23</v>
      </c>
      <c r="O7" s="10" t="s">
        <v>2</v>
      </c>
      <c r="P7" s="10" t="s">
        <v>3</v>
      </c>
      <c r="Q7" s="10" t="s">
        <v>23</v>
      </c>
      <c r="R7" s="18" t="s">
        <v>2</v>
      </c>
      <c r="S7" s="10" t="s">
        <v>3</v>
      </c>
      <c r="T7" s="15" t="s">
        <v>23</v>
      </c>
      <c r="U7" s="10" t="s">
        <v>2</v>
      </c>
      <c r="V7" s="10" t="s">
        <v>3</v>
      </c>
      <c r="W7" s="11" t="s">
        <v>23</v>
      </c>
    </row>
    <row r="8" spans="2:23" x14ac:dyDescent="0.15">
      <c r="B8" s="7" t="s">
        <v>12</v>
      </c>
      <c r="C8" s="13">
        <f>ROUND([1]RBD_6_age_20220216!$B2, 3)</f>
        <v>-5.1999999999999998E-2</v>
      </c>
      <c r="D8" s="3" t="str">
        <f>CONCATENATE("(", ROUND([1]RBD_6_age_20220216!$C2,3), " , ", ROUND([1]RBD_6_age_20220216!$D2,3), ")")</f>
        <v>(-0.161 , 0.057)</v>
      </c>
      <c r="E8" s="26">
        <f>IF([1]RBD_6_age_20220216!$E2 &lt; 0.0001, "&lt;0.0001", ROUND([1]RBD_6_age_20220216!$E2, 4))</f>
        <v>0.35909999999999997</v>
      </c>
      <c r="F8" s="19">
        <f>ROUND([2]RBD_3_age_20220216!$B2, 3)</f>
        <v>0.02</v>
      </c>
      <c r="G8" s="3" t="str">
        <f>CONCATENATE("(", ROUND([2]RBD_3_age_20220216!$C2,3), " , ", ROUND([2]RBD_3_age_20220216!$D2,3), ")")</f>
        <v>(-0.063 , 0.101)</v>
      </c>
      <c r="H8" s="3">
        <f>IF([2]RBD_3_age_20220216!$E2 &lt; 0.0001, "&lt;0.0001", ROUND([2]RBD_3_age_20220216!$E2, 4))</f>
        <v>0.6452</v>
      </c>
      <c r="I8" s="19">
        <f>ROUND([3]SmT1_6_age_20220216!$B2, 3)</f>
        <v>-1.2999999999999999E-2</v>
      </c>
      <c r="J8" s="3" t="str">
        <f>CONCATENATE("(", ROUND([3]SmT1_6_age_20220216!$C2,3), " , ", ROUND([3]SmT1_6_age_20220216!$D2,3), ")")</f>
        <v>(-0.116 , 0.089)</v>
      </c>
      <c r="K8" s="16">
        <f>IF([3]SmT1_6_age_20220216!$E2 &lt; 0.0001, "&lt;0.0001", ROUND([3]SmT1_6_age_20220216!$E2, 4))</f>
        <v>0.80030000000000001</v>
      </c>
      <c r="L8" s="3">
        <f>ROUND([4]SmT1_3_age_20220216!$B2, 3)</f>
        <v>7.0000000000000001E-3</v>
      </c>
      <c r="M8" s="3" t="str">
        <f>CONCATENATE("(", ROUND([4]SmT1_3_age_20220216!$C2,3), " , ", ROUND([4]SmT1_3_age_20220216!$D2,3), ")")</f>
        <v>(-0.101 , 0.115)</v>
      </c>
      <c r="N8" s="3">
        <f>IF([4]SmT1_3_age_20220216!$E2 &lt; 0.0001, "&lt;0.0001", ROUND([4]SmT1_3_age_20220216!$E2, 4))</f>
        <v>0.89449999999999996</v>
      </c>
      <c r="O8" s="13">
        <f>ROUND([5]log_IL_2_age_20220216!$B2, 3)</f>
        <v>-0.39400000000000002</v>
      </c>
      <c r="P8" s="3" t="str">
        <f>CONCATENATE("(", ROUND([5]log_IL_2_age_20220216!$C2,3), " , ", ROUND([5]log_IL_2_age_20220216!$D2,3), ")")</f>
        <v>(-0.866 , 0.077)</v>
      </c>
      <c r="Q8" s="3">
        <f>IF([5]log_IL_2_age_20220216!$E2 &lt; 0.0001, "&lt;0.0001", ROUND([5]log_IL_2_age_20220216!$E2, 4))</f>
        <v>0.1075</v>
      </c>
      <c r="R8" s="19">
        <f>ROUND([6]log_IL_4_age_20220216!$B2, 3)</f>
        <v>-6.6000000000000003E-2</v>
      </c>
      <c r="S8" s="3" t="str">
        <f>CONCATENATE("(", ROUND([6]log_IL_4_age_20220216!$C2,3), " , ", ROUND([6]log_IL_4_age_20220216!$D2,3), ")")</f>
        <v>(-0.299 , 0.165)</v>
      </c>
      <c r="T8" s="25">
        <f>IF([6]log_IL_4_age_20220216!$E2 &lt; 0.0001, "&lt;0.0001", ROUND([6]log_IL_4_age_20220216!$E2, 4))</f>
        <v>0.58160000000000001</v>
      </c>
      <c r="U8" s="3">
        <f>ROUND([7]log_IFN_g_age_20220216!$B2, 3)</f>
        <v>0.44700000000000001</v>
      </c>
      <c r="V8" s="3" t="str">
        <f>CONCATENATE("(", ROUND([7]log_IFN_g_age_20220216!$C2,3), " , ", ROUND([7]log_IFN_g_age_20220216!$D2,3), ")")</f>
        <v>(-0.221 , 1.114)</v>
      </c>
      <c r="W8" s="4">
        <f>IF([7]log_IFN_g_age_20220216!$E2 &lt; 0.0001, "&lt;0.0001", ROUND([7]log_IFN_g_age_20220216!$E2, 4))</f>
        <v>0.19800000000000001</v>
      </c>
    </row>
    <row r="9" spans="2:23" ht="16" x14ac:dyDescent="0.15">
      <c r="B9" s="7" t="s">
        <v>206</v>
      </c>
      <c r="C9" s="13">
        <f>ROUND([1]RBD_6_age_20220216!$B3, 3)</f>
        <v>0.66300000000000003</v>
      </c>
      <c r="D9" s="3" t="str">
        <f>CONCATENATE("(", ROUND([1]RBD_6_age_20220216!$C3,3), " , ", ROUND([1]RBD_6_age_20220216!$D3,3), ")")</f>
        <v>(-4.773 , 6.111)</v>
      </c>
      <c r="E9" s="3">
        <f>IF([1]RBD_6_age_20220216!$E3 &lt; 0.0001, "&lt;0.0001", ROUND([1]RBD_6_age_20220216!$E3, 4))</f>
        <v>0.81399999999999995</v>
      </c>
      <c r="F9" s="23">
        <f>ROUND([2]RBD_3_age_20220216!$B3, 3)</f>
        <v>11.624000000000001</v>
      </c>
      <c r="G9" s="24" t="str">
        <f>CONCATENATE("(", ROUND([2]RBD_3_age_20220216!$C3,3), " , ", ROUND([2]RBD_3_age_20220216!$D3,3), ")")</f>
        <v>(0.84 , 22.41)</v>
      </c>
      <c r="H9" s="24">
        <f>IF([2]RBD_3_age_20220216!$E3 &lt; 0.0001, "&lt;0.0001", ROUND([2]RBD_3_age_20220216!$E3, 4))</f>
        <v>3.8199999999999998E-2</v>
      </c>
      <c r="I9" s="19">
        <f>ROUND([3]SmT1_6_age_20220216!$B3, 3)</f>
        <v>-0.625</v>
      </c>
      <c r="J9" s="3" t="str">
        <f>CONCATENATE("(", ROUND([3]SmT1_6_age_20220216!$C3,3), " , ", ROUND([3]SmT1_6_age_20220216!$D3,3), ")")</f>
        <v>(-1.67 , 0.424)</v>
      </c>
      <c r="K9" s="16">
        <f>IF([3]SmT1_6_age_20220216!$E3 &lt; 0.0001, "&lt;0.0001", ROUND([3]SmT1_6_age_20220216!$E3, 4))</f>
        <v>0.24959999999999999</v>
      </c>
      <c r="L9" s="3">
        <f>ROUND([4]SmT1_3_age_20220216!$B3, 3)</f>
        <v>2.3210000000000002</v>
      </c>
      <c r="M9" s="3" t="str">
        <f>CONCATENATE("(", ROUND([4]SmT1_3_age_20220216!$C3,3), " , ", ROUND([4]SmT1_3_age_20220216!$D3,3), ")")</f>
        <v>(-2.422 , 7.077)</v>
      </c>
      <c r="N9" s="3">
        <f>IF([4]SmT1_3_age_20220216!$E3 &lt; 0.0001, "&lt;0.0001", ROUND([4]SmT1_3_age_20220216!$E3, 4))</f>
        <v>0.34570000000000001</v>
      </c>
      <c r="O9" s="13">
        <f>ROUND([5]log_IL_2_age_20220216!$B3, 3)</f>
        <v>1.2E-2</v>
      </c>
      <c r="P9" s="3" t="str">
        <f>CONCATENATE("(", ROUND([5]log_IL_2_age_20220216!$C3,3), " , ", ROUND([5]log_IL_2_age_20220216!$D3,3), ")")</f>
        <v>(-0.208 , 0.233)</v>
      </c>
      <c r="Q9" s="3">
        <f>IF([5]log_IL_2_age_20220216!$E3 &lt; 0.0001, "&lt;0.0001", ROUND([5]log_IL_2_age_20220216!$E3, 4))</f>
        <v>0.91420000000000001</v>
      </c>
      <c r="R9" s="19">
        <f>ROUND([6]log_IL_4_age_20220216!$B3, 3)</f>
        <v>5.8000000000000003E-2</v>
      </c>
      <c r="S9" s="3" t="str">
        <f>CONCATENATE("(", ROUND([6]log_IL_4_age_20220216!$C3,3), " , ", ROUND([6]log_IL_4_age_20220216!$D3,3), ")")</f>
        <v>(-0.622 , 0.738)</v>
      </c>
      <c r="T9" s="16">
        <f>IF([6]log_IL_4_age_20220216!$E3 &lt; 0.0001, "&lt;0.0001", ROUND([6]log_IL_4_age_20220216!$E3, 4))</f>
        <v>0.86990000000000001</v>
      </c>
      <c r="U9" s="24">
        <f>ROUND([7]log_IFN_g_age_20220216!$B3, 3)</f>
        <v>0.17299999999999999</v>
      </c>
      <c r="V9" s="24" t="str">
        <f>CONCATENATE("(", ROUND([7]log_IFN_g_age_20220216!$C3,3), " , ", ROUND([7]log_IFN_g_age_20220216!$D3,3), ")")</f>
        <v>(0.034 , 0.313)</v>
      </c>
      <c r="W9" s="28">
        <f>IF([7]log_IFN_g_age_20220216!$E3 &lt; 0.0001, "&lt;0.0001", ROUND([7]log_IFN_g_age_20220216!$E3, 4))</f>
        <v>1.7399999999999999E-2</v>
      </c>
    </row>
    <row r="10" spans="2:23" ht="15" x14ac:dyDescent="0.15">
      <c r="B10" s="21" t="s">
        <v>196</v>
      </c>
      <c r="C10" s="13"/>
      <c r="D10" s="3"/>
      <c r="E10" s="3"/>
      <c r="F10" s="19"/>
      <c r="G10" s="3"/>
      <c r="H10" s="3"/>
      <c r="I10" s="19"/>
      <c r="J10" s="3"/>
      <c r="K10" s="16"/>
      <c r="L10" s="3"/>
      <c r="M10" s="3"/>
      <c r="N10" s="3"/>
      <c r="O10" s="13"/>
      <c r="P10" s="3"/>
      <c r="Q10" s="3"/>
      <c r="R10" s="19"/>
      <c r="S10" s="3"/>
      <c r="T10" s="16"/>
      <c r="U10" s="3"/>
      <c r="V10" s="3"/>
      <c r="W10" s="4"/>
    </row>
    <row r="11" spans="2:23" x14ac:dyDescent="0.15">
      <c r="B11" s="7" t="s">
        <v>194</v>
      </c>
      <c r="C11" s="22">
        <f>ROUND([1]RBD_6_age_20220216!$B4, 3)</f>
        <v>-0.33</v>
      </c>
      <c r="D11" s="24" t="str">
        <f>CONCATENATE("(", ROUND([1]RBD_6_age_20220216!$C4,3), " , ", ROUND([1]RBD_6_age_20220216!$D4,3), ")")</f>
        <v>(-0.483 , -0.177)</v>
      </c>
      <c r="E11" s="24" t="str">
        <f>IF([1]RBD_6_age_20220216!$E4 &lt; 0.0001, "&lt;0.0001", ROUND([1]RBD_6_age_20220216!$E4, 4))</f>
        <v>&lt;0.0001</v>
      </c>
      <c r="F11" s="19">
        <f>ROUND([2]RBD_3_age_20220216!$B4, 3)</f>
        <v>-6.6000000000000003E-2</v>
      </c>
      <c r="G11" s="3" t="str">
        <f>CONCATENATE("(", ROUND([2]RBD_3_age_20220216!$C4,3), " , ", ROUND([2]RBD_3_age_20220216!$D4,3), ")")</f>
        <v>(-0.188 , 0.056)</v>
      </c>
      <c r="H11" s="3">
        <f>IF([2]RBD_3_age_20220216!$E4 &lt; 0.0001, "&lt;0.0001", ROUND([2]RBD_3_age_20220216!$E4, 4))</f>
        <v>0.29630000000000001</v>
      </c>
      <c r="I11" s="23">
        <f>ROUND([3]SmT1_6_age_20220216!$B4, 3)</f>
        <v>-0.223</v>
      </c>
      <c r="J11" s="24" t="str">
        <f>CONCATENATE("(", ROUND([3]SmT1_6_age_20220216!$C4,3), " , ", ROUND([3]SmT1_6_age_20220216!$D4,3), ")")</f>
        <v>(-0.367 , -0.079)</v>
      </c>
      <c r="K11" s="27">
        <f>IF([3]SmT1_6_age_20220216!$E4 &lt; 0.0001, "&lt;0.0001", ROUND([3]SmT1_6_age_20220216!$E4, 4))</f>
        <v>3.0000000000000001E-3</v>
      </c>
      <c r="L11" s="24">
        <f>ROUND([4]SmT1_3_age_20220216!$B4, 3)</f>
        <v>-0.17599999999999999</v>
      </c>
      <c r="M11" s="24" t="str">
        <f>CONCATENATE("(", ROUND([4]SmT1_3_age_20220216!$C4,3), " , ", ROUND([4]SmT1_3_age_20220216!$D4,3), ")")</f>
        <v>(-0.33 , -0.022)</v>
      </c>
      <c r="N11" s="24">
        <f>IF([4]SmT1_3_age_20220216!$E4 &lt; 0.0001, "&lt;0.0001", ROUND([4]SmT1_3_age_20220216!$E4, 4))</f>
        <v>2.8000000000000001E-2</v>
      </c>
      <c r="O11" s="13">
        <f>ROUND([5]log_IL_2_age_20220216!$B4, 3)</f>
        <v>0.374</v>
      </c>
      <c r="P11" s="3" t="str">
        <f>CONCATENATE("(", ROUND([5]log_IL_2_age_20220216!$C4,3), " , ", ROUND([5]log_IL_2_age_20220216!$D4,3), ")")</f>
        <v>(-0.337 , 1.085)</v>
      </c>
      <c r="Q11" s="3">
        <f>IF([5]log_IL_2_age_20220216!$E4 &lt; 0.0001, "&lt;0.0001", ROUND([5]log_IL_2_age_20220216!$E4, 4))</f>
        <v>0.312</v>
      </c>
      <c r="R11" s="19">
        <f>ROUND([6]log_IL_4_age_20220216!$B4, 3)</f>
        <v>-4.1000000000000002E-2</v>
      </c>
      <c r="S11" s="3" t="str">
        <f>CONCATENATE("(", ROUND([6]log_IL_4_age_20220216!$C4,3), " , ", ROUND([6]log_IL_4_age_20220216!$D4,3), ")")</f>
        <v>(-0.385 , 0.305)</v>
      </c>
      <c r="T11" s="16">
        <f>IF([6]log_IL_4_age_20220216!$E4 &lt; 0.0001, "&lt;0.0001", ROUND([6]log_IL_4_age_20220216!$E4, 4))</f>
        <v>0.82110000000000005</v>
      </c>
      <c r="U11" s="3">
        <f>ROUND([7]log_IFN_g_age_20220216!$B4, 3)</f>
        <v>0.29699999999999999</v>
      </c>
      <c r="V11" s="3" t="str">
        <f>CONCATENATE("(", ROUND([7]log_IFN_g_age_20220216!$C4,3), " , ", ROUND([7]log_IFN_g_age_20220216!$D4,3), ")")</f>
        <v>(-0.827 , 1.417)</v>
      </c>
      <c r="W11" s="4">
        <f>IF([7]log_IFN_g_age_20220216!$E4 &lt; 0.0001, "&lt;0.0001", ROUND([7]log_IFN_g_age_20220216!$E4, 4))</f>
        <v>0.6099</v>
      </c>
    </row>
    <row r="12" spans="2:23" ht="15" x14ac:dyDescent="0.2">
      <c r="B12" s="8" t="s">
        <v>195</v>
      </c>
      <c r="C12" s="22">
        <f>ROUND([1]RBD_6_age_20220216!$B5, 3)</f>
        <v>-0.42299999999999999</v>
      </c>
      <c r="D12" s="24" t="str">
        <f>CONCATENATE("(", ROUND([1]RBD_6_age_20220216!$C5,3), " , ", ROUND([1]RBD_6_age_20220216!$D5,3), ")")</f>
        <v>(-0.621 , -0.225)</v>
      </c>
      <c r="E12" s="24" t="str">
        <f>IF([1]RBD_6_age_20220216!$E5 &lt; 0.0001, "&lt;0.0001", ROUND([1]RBD_6_age_20220216!$E5, 4))</f>
        <v>&lt;0.0001</v>
      </c>
      <c r="F12" s="19">
        <f>ROUND([2]RBD_3_age_20220216!$B5, 3)</f>
        <v>-6.7000000000000004E-2</v>
      </c>
      <c r="G12" s="3" t="str">
        <f>CONCATENATE("(", ROUND([2]RBD_3_age_20220216!$C5,3), " , ", ROUND([2]RBD_3_age_20220216!$D5,3), ")")</f>
        <v>(-0.225 , 0.09)</v>
      </c>
      <c r="H12" s="3">
        <f>IF([2]RBD_3_age_20220216!$E5 &lt; 0.0001, "&lt;0.0001", ROUND([2]RBD_3_age_20220216!$E5, 4))</f>
        <v>0.41070000000000001</v>
      </c>
      <c r="I12" s="23">
        <f>ROUND([3]SmT1_6_age_20220216!$B5, 3)</f>
        <v>-0.34799999999999998</v>
      </c>
      <c r="J12" s="24" t="str">
        <f>CONCATENATE("(", ROUND([3]SmT1_6_age_20220216!$C5,3), " , ", ROUND([3]SmT1_6_age_20220216!$D5,3), ")")</f>
        <v>(-0.536 , -0.161)</v>
      </c>
      <c r="K12" s="27">
        <f>IF([3]SmT1_6_age_20220216!$E5 &lt; 0.0001, "&lt;0.0001", ROUND([3]SmT1_6_age_20220216!$E5, 4))</f>
        <v>4.0000000000000002E-4</v>
      </c>
      <c r="L12" s="3">
        <f>ROUND([4]SmT1_3_age_20220216!$B5, 3)</f>
        <v>-0.19800000000000001</v>
      </c>
      <c r="M12" s="3" t="str">
        <f>CONCATENATE("(", ROUND([4]SmT1_3_age_20220216!$C5,3), " , ", ROUND([4]SmT1_3_age_20220216!$D5,3), ")")</f>
        <v>(-0.397 , 0.002)</v>
      </c>
      <c r="N12" s="3">
        <f>IF([4]SmT1_3_age_20220216!$E5 &lt; 0.0001, "&lt;0.0001", ROUND([4]SmT1_3_age_20220216!$E5, 4))</f>
        <v>5.7200000000000001E-2</v>
      </c>
      <c r="O12" s="13">
        <f>ROUND([5]log_IL_2_age_20220216!$B5, 3)</f>
        <v>-0.48099999999999998</v>
      </c>
      <c r="P12" s="3" t="str">
        <f>CONCATENATE("(", ROUND([5]log_IL_2_age_20220216!$C5,3), " , ", ROUND([5]log_IL_2_age_20220216!$D5,3), ")")</f>
        <v>(-1.377 , 0.415)</v>
      </c>
      <c r="Q12" s="3">
        <f>IF([5]log_IL_2_age_20220216!$E5 &lt; 0.0001, "&lt;0.0001", ROUND([5]log_IL_2_age_20220216!$E5, 4))</f>
        <v>0.30209999999999998</v>
      </c>
      <c r="R12" s="19">
        <f>ROUND([6]log_IL_4_age_20220216!$B5, 3)</f>
        <v>-0.12</v>
      </c>
      <c r="S12" s="3" t="str">
        <f>CONCATENATE("(", ROUND([6]log_IL_4_age_20220216!$C5,3), " , ", ROUND([6]log_IL_4_age_20220216!$D5,3), ")")</f>
        <v>(-0.556 , 0.316)</v>
      </c>
      <c r="T12" s="16">
        <f>IF([6]log_IL_4_age_20220216!$E5 &lt; 0.0001, "&lt;0.0001", ROUND([6]log_IL_4_age_20220216!$E5, 4))</f>
        <v>0.59719999999999995</v>
      </c>
      <c r="U12" s="3">
        <f>ROUND([7]log_IFN_g_age_20220216!$B5, 3)</f>
        <v>-0.69199999999999995</v>
      </c>
      <c r="V12" s="3" t="str">
        <f>CONCATENATE("(", ROUND([7]log_IFN_g_age_20220216!$C5,3), " , ", ROUND([7]log_IFN_g_age_20220216!$D5,3), ")")</f>
        <v>(-2.122 , 0.736)</v>
      </c>
      <c r="W12" s="4">
        <f>IF([7]log_IFN_g_age_20220216!$E5 &lt; 0.0001, "&lt;0.0001", ROUND([7]log_IFN_g_age_20220216!$E5, 4))</f>
        <v>0.3518</v>
      </c>
    </row>
    <row r="13" spans="2:23" ht="15" x14ac:dyDescent="0.15">
      <c r="B13" s="21" t="s">
        <v>197</v>
      </c>
      <c r="C13" s="13"/>
      <c r="D13" s="3"/>
      <c r="E13" s="3"/>
      <c r="F13" s="19"/>
      <c r="G13" s="3"/>
      <c r="H13" s="3"/>
      <c r="I13" s="19"/>
      <c r="J13" s="3"/>
      <c r="K13" s="16"/>
      <c r="L13" s="3"/>
      <c r="M13" s="3"/>
      <c r="N13" s="3"/>
      <c r="O13" s="13"/>
      <c r="P13" s="3"/>
      <c r="Q13" s="3"/>
      <c r="R13" s="19"/>
      <c r="S13" s="3"/>
      <c r="T13" s="16"/>
      <c r="U13" s="3"/>
      <c r="V13" s="3"/>
      <c r="W13" s="4"/>
    </row>
    <row r="14" spans="2:23" x14ac:dyDescent="0.15">
      <c r="B14" s="7" t="s">
        <v>194</v>
      </c>
      <c r="C14" s="13">
        <f>ROUND([1]RBD_6_age_20220216!$B6, 3)</f>
        <v>-0.11700000000000001</v>
      </c>
      <c r="D14" s="3" t="str">
        <f>CONCATENATE("(", ROUND([1]RBD_6_age_20220216!$C6,3), " , ", ROUND([1]RBD_6_age_20220216!$D6,3), ")")</f>
        <v>(-0.276 , 0.043)</v>
      </c>
      <c r="E14" s="3">
        <f>IF([1]RBD_6_age_20220216!$E6 &lt; 0.0001, "&lt;0.0001", ROUND([1]RBD_6_age_20220216!$E6, 4))</f>
        <v>0.1515</v>
      </c>
      <c r="F14" s="19">
        <f>ROUND([2]RBD_3_age_20220216!$B6, 3)</f>
        <v>-4.7E-2</v>
      </c>
      <c r="G14" s="3" t="str">
        <f>CONCATENATE("(", ROUND([2]RBD_3_age_20220216!$C6,3), " , ", ROUND([2]RBD_3_age_20220216!$D6,3), ")")</f>
        <v>(-0.174 , 0.08)</v>
      </c>
      <c r="H14" s="3">
        <f>IF([2]RBD_3_age_20220216!$E6 &lt; 0.0001, "&lt;0.0001", ROUND([2]RBD_3_age_20220216!$E6, 4))</f>
        <v>0.46350000000000002</v>
      </c>
      <c r="I14" s="19">
        <f>ROUND([3]SmT1_6_age_20220216!$B6, 3)</f>
        <v>-6.8000000000000005E-2</v>
      </c>
      <c r="J14" s="3" t="str">
        <f>CONCATENATE("(", ROUND([3]SmT1_6_age_20220216!$C6,3), " , ", ROUND([3]SmT1_6_age_20220216!$D6,3), ")")</f>
        <v>(-0.218 , 0.082)</v>
      </c>
      <c r="K14" s="16">
        <f>IF([3]SmT1_6_age_20220216!$E6 &lt; 0.0001, "&lt;0.0001", ROUND([3]SmT1_6_age_20220216!$E6, 4))</f>
        <v>0.37509999999999999</v>
      </c>
      <c r="L14" s="3">
        <f>ROUND([4]SmT1_3_age_20220216!$B6, 3)</f>
        <v>-7.4999999999999997E-2</v>
      </c>
      <c r="M14" s="3" t="str">
        <f>CONCATENATE("(", ROUND([4]SmT1_3_age_20220216!$C6,3), " , ", ROUND([4]SmT1_3_age_20220216!$D6,3), ")")</f>
        <v>(-0.236 , 0.085)</v>
      </c>
      <c r="N14" s="3">
        <f>IF([4]SmT1_3_age_20220216!$E6 &lt; 0.0001, "&lt;0.0001", ROUND([4]SmT1_3_age_20220216!$E6, 4))</f>
        <v>0.3574</v>
      </c>
      <c r="O14" s="13">
        <f>ROUND([5]log_IL_2_age_20220216!$B6, 3)</f>
        <v>0.28000000000000003</v>
      </c>
      <c r="P14" s="3" t="str">
        <f>CONCATENATE("(", ROUND([5]log_IL_2_age_20220216!$C6,3), " , ", ROUND([5]log_IL_2_age_20220216!$D6,3), ")")</f>
        <v>(-0.424 , 0.983)</v>
      </c>
      <c r="Q14" s="3">
        <f>IF([5]log_IL_2_age_20220216!$E6 &lt; 0.0001, "&lt;0.0001", ROUND([5]log_IL_2_age_20220216!$E6, 4))</f>
        <v>0.43409999999999999</v>
      </c>
      <c r="R14" s="19">
        <f>ROUND([6]log_IL_4_age_20220216!$B6, 3)</f>
        <v>0.19900000000000001</v>
      </c>
      <c r="S14" s="3" t="str">
        <f>CONCATENATE("(", ROUND([6]log_IL_4_age_20220216!$C6,3), " , ", ROUND([6]log_IL_4_age_20220216!$D6,3), ")")</f>
        <v>(-0.142 , 0.541)</v>
      </c>
      <c r="T14" s="16">
        <f>IF([6]log_IL_4_age_20220216!$E6 &lt; 0.0001, "&lt;0.0001", ROUND([6]log_IL_4_age_20220216!$E6, 4))</f>
        <v>0.25119999999999998</v>
      </c>
      <c r="U14" s="3">
        <f>ROUND([7]log_IFN_g_age_20220216!$B6, 3)</f>
        <v>-0.55900000000000005</v>
      </c>
      <c r="V14" s="3" t="str">
        <f>CONCATENATE("(", ROUND([7]log_IFN_g_age_20220216!$C6,3), " , ", ROUND([7]log_IFN_g_age_20220216!$D6,3), ")")</f>
        <v>(-1.666 , 0.549)</v>
      </c>
      <c r="W14" s="4">
        <f>IF([7]log_IFN_g_age_20220216!$E6 &lt; 0.0001, "&lt;0.0001", ROUND([7]log_IFN_g_age_20220216!$E6, 4))</f>
        <v>0.32140000000000002</v>
      </c>
    </row>
    <row r="15" spans="2:23" ht="15" x14ac:dyDescent="0.2">
      <c r="B15" s="8" t="s">
        <v>195</v>
      </c>
      <c r="C15" s="13">
        <f>ROUND([1]RBD_6_age_20220216!$B7, 3)</f>
        <v>-9.8000000000000004E-2</v>
      </c>
      <c r="D15" s="3" t="str">
        <f>CONCATENATE("(", ROUND([1]RBD_6_age_20220216!$C7,3), " , ", ROUND([1]RBD_6_age_20220216!$D7,3), ")")</f>
        <v>(-0.305 , 0.11)</v>
      </c>
      <c r="E15" s="3">
        <f>IF([1]RBD_6_age_20220216!$E7 &lt; 0.0001, "&lt;0.0001", ROUND([1]RBD_6_age_20220216!$E7, 4))</f>
        <v>0.35549999999999998</v>
      </c>
      <c r="F15" s="19">
        <f>ROUND([2]RBD_3_age_20220216!$B7, 3)</f>
        <v>-5.8000000000000003E-2</v>
      </c>
      <c r="G15" s="3" t="str">
        <f>CONCATENATE("(", ROUND([2]RBD_3_age_20220216!$C7,3), " , ", ROUND([2]RBD_3_age_20220216!$D7,3), ")")</f>
        <v>(-0.224 , 0.107)</v>
      </c>
      <c r="H15" s="3">
        <f>IF([2]RBD_3_age_20220216!$E7 &lt; 0.0001, "&lt;0.0001", ROUND([2]RBD_3_age_20220216!$E7, 4))</f>
        <v>0.48680000000000001</v>
      </c>
      <c r="I15" s="19">
        <f>ROUND([3]SmT1_6_age_20220216!$B7, 3)</f>
        <v>-0.03</v>
      </c>
      <c r="J15" s="3" t="str">
        <f>CONCATENATE("(", ROUND([3]SmT1_6_age_20220216!$C7,3), " , ", ROUND([3]SmT1_6_age_20220216!$D7,3), ")")</f>
        <v>(-0.226 , 0.166)</v>
      </c>
      <c r="K15" s="16">
        <f>IF([3]SmT1_6_age_20220216!$E7 &lt; 0.0001, "&lt;0.0001", ROUND([3]SmT1_6_age_20220216!$E7, 4))</f>
        <v>0.76149999999999995</v>
      </c>
      <c r="L15" s="3">
        <f>ROUND([4]SmT1_3_age_20220216!$B7, 3)</f>
        <v>-2.4E-2</v>
      </c>
      <c r="M15" s="3" t="str">
        <f>CONCATENATE("(", ROUND([4]SmT1_3_age_20220216!$C7,3), " , ", ROUND([4]SmT1_3_age_20220216!$D7,3), ")")</f>
        <v>(-0.233 , 0.186)</v>
      </c>
      <c r="N15" s="3">
        <f>IF([4]SmT1_3_age_20220216!$E7 &lt; 0.0001, "&lt;0.0001", ROUND([4]SmT1_3_age_20220216!$E7, 4))</f>
        <v>0.82289999999999996</v>
      </c>
      <c r="O15" s="13">
        <f>ROUND([5]log_IL_2_age_20220216!$B7, 3)</f>
        <v>-0.59699999999999998</v>
      </c>
      <c r="P15" s="3" t="str">
        <f>CONCATENATE("(", ROUND([5]log_IL_2_age_20220216!$C7,3), " , ", ROUND([5]log_IL_2_age_20220216!$D7,3), ")")</f>
        <v>(-1.525 , 0.332)</v>
      </c>
      <c r="Q15" s="3">
        <f>IF([5]log_IL_2_age_20220216!$E7 &lt; 0.0001, "&lt;0.0001", ROUND([5]log_IL_2_age_20220216!$E7, 4))</f>
        <v>0.2069</v>
      </c>
      <c r="R15" s="23">
        <f>ROUND([6]log_IL_4_age_20220216!$B7, 3)</f>
        <v>-0.504</v>
      </c>
      <c r="S15" s="24" t="str">
        <f>CONCATENATE("(", ROUND([6]log_IL_4_age_20220216!$C7,3), " , ", ROUND([6]log_IL_4_age_20220216!$D7,3), ")")</f>
        <v>(-0.956 , -0.053)</v>
      </c>
      <c r="T15" s="27">
        <f>IF([6]log_IL_4_age_20220216!$E7 &lt; 0.0001, "&lt;0.0001", ROUND([6]log_IL_4_age_20220216!$E7, 4))</f>
        <v>2.87E-2</v>
      </c>
      <c r="U15" s="3">
        <f>ROUND([7]log_IFN_g_age_20220216!$B7, 3)</f>
        <v>-0.75600000000000001</v>
      </c>
      <c r="V15" s="3" t="str">
        <f>CONCATENATE("(", ROUND([7]log_IFN_g_age_20220216!$C7,3), " , ", ROUND([7]log_IFN_g_age_20220216!$D7,3), ")")</f>
        <v>(-2.245 , 0.734)</v>
      </c>
      <c r="W15" s="4">
        <f>IF([7]log_IFN_g_age_20220216!$E7 &lt; 0.0001, "&lt;0.0001", ROUND([7]log_IFN_g_age_20220216!$E7, 4))</f>
        <v>0.31879999999999997</v>
      </c>
    </row>
    <row r="16" spans="2:23" ht="15" x14ac:dyDescent="0.15">
      <c r="B16" s="21" t="s">
        <v>198</v>
      </c>
      <c r="C16" s="13"/>
      <c r="D16" s="3"/>
      <c r="E16" s="3"/>
      <c r="F16" s="19"/>
      <c r="G16" s="3"/>
      <c r="H16" s="3"/>
      <c r="I16" s="19"/>
      <c r="J16" s="3"/>
      <c r="K16" s="16"/>
      <c r="L16" s="3"/>
      <c r="M16" s="3"/>
      <c r="N16" s="3"/>
      <c r="O16" s="13"/>
      <c r="P16" s="3"/>
      <c r="Q16" s="3"/>
      <c r="R16" s="19"/>
      <c r="S16" s="3"/>
      <c r="T16" s="16"/>
      <c r="U16" s="3"/>
      <c r="V16" s="3"/>
      <c r="W16" s="4"/>
    </row>
    <row r="17" spans="2:23" ht="15" x14ac:dyDescent="0.2">
      <c r="B17" s="8" t="s">
        <v>194</v>
      </c>
      <c r="C17" s="13">
        <f>ROUND([1]RBD_6_age_20220216!$B8, 3)</f>
        <v>1.2E-2</v>
      </c>
      <c r="D17" s="3" t="str">
        <f>CONCATENATE("(", ROUND([1]RBD_6_age_20220216!$C8,3), " , ", ROUND([1]RBD_6_age_20220216!$D8,3), ")")</f>
        <v>(-0.17 , 0.195)</v>
      </c>
      <c r="E17" s="3">
        <f>IF([1]RBD_6_age_20220216!$E8 &lt; 0.0001, "&lt;0.0001", ROUND([1]RBD_6_age_20220216!$E8, 4))</f>
        <v>0.89500000000000002</v>
      </c>
      <c r="F17" s="19">
        <f>ROUND([2]RBD_3_age_20220216!$B8, 3)</f>
        <v>-1.7999999999999999E-2</v>
      </c>
      <c r="G17" s="3" t="str">
        <f>CONCATENATE("(", ROUND([2]RBD_3_age_20220216!$C8,3), " , ", ROUND([2]RBD_3_age_20220216!$D8,3), ")")</f>
        <v>(-0.165 , 0.129)</v>
      </c>
      <c r="H17" s="3">
        <f>IF([2]RBD_3_age_20220216!$E8 &lt; 0.0001, "&lt;0.0001", ROUND([2]RBD_3_age_20220216!$E8, 4))</f>
        <v>0.81359999999999999</v>
      </c>
      <c r="I17" s="19">
        <f>ROUND([3]SmT1_6_age_20220216!$B8, 3)</f>
        <v>-2E-3</v>
      </c>
      <c r="J17" s="3" t="str">
        <f>CONCATENATE("(", ROUND([3]SmT1_6_age_20220216!$C8,3), " , ", ROUND([3]SmT1_6_age_20220216!$D8,3), ")")</f>
        <v>(-0.173 , 0.169)</v>
      </c>
      <c r="K17" s="16">
        <f>IF([3]SmT1_6_age_20220216!$E8 &lt; 0.0001, "&lt;0.0001", ROUND([3]SmT1_6_age_20220216!$E8, 4))</f>
        <v>0.98309999999999997</v>
      </c>
      <c r="L17" s="3">
        <f>ROUND([4]SmT1_3_age_20220216!$B8, 3)</f>
        <v>-4.2999999999999997E-2</v>
      </c>
      <c r="M17" s="3" t="str">
        <f>CONCATENATE("(", ROUND([4]SmT1_3_age_20220216!$C8,3), " , ", ROUND([4]SmT1_3_age_20220216!$D8,3), ")")</f>
        <v>(-0.227 , 0.141)</v>
      </c>
      <c r="N17" s="3">
        <f>IF([4]SmT1_3_age_20220216!$E8 &lt; 0.0001, "&lt;0.0001", ROUND([4]SmT1_3_age_20220216!$E8, 4))</f>
        <v>0.64590000000000003</v>
      </c>
      <c r="O17" s="13">
        <f>ROUND([5]log_IL_2_age_20220216!$B8, 3)</f>
        <v>0.48799999999999999</v>
      </c>
      <c r="P17" s="3" t="str">
        <f>CONCATENATE("(", ROUND([5]log_IL_2_age_20220216!$C8,3), " , ", ROUND([5]log_IL_2_age_20220216!$D8,3), ")")</f>
        <v>(-0.319 , 1.296)</v>
      </c>
      <c r="Q17" s="3">
        <f>IF([5]log_IL_2_age_20220216!$E8 &lt; 0.0001, "&lt;0.0001", ROUND([5]log_IL_2_age_20220216!$E8, 4))</f>
        <v>0.23449999999999999</v>
      </c>
      <c r="R17" s="19">
        <f>ROUND([6]log_IL_4_age_20220216!$B8, 3)</f>
        <v>0.17699999999999999</v>
      </c>
      <c r="S17" s="3" t="str">
        <f>CONCATENATE("(", ROUND([6]log_IL_4_age_20220216!$C8,3), " , ", ROUND([6]log_IL_4_age_20220216!$D8,3), ")")</f>
        <v>(-0.214 , 0.567)</v>
      </c>
      <c r="T17" s="16">
        <f>IF([6]log_IL_4_age_20220216!$E8 &lt; 0.0001, "&lt;0.0001", ROUND([6]log_IL_4_age_20220216!$E8, 4))</f>
        <v>0.37309999999999999</v>
      </c>
      <c r="U17" s="3">
        <f>ROUND([7]log_IFN_g_age_20220216!$B8, 3)</f>
        <v>-0.67800000000000005</v>
      </c>
      <c r="V17" s="3" t="str">
        <f>CONCATENATE("(", ROUND([7]log_IFN_g_age_20220216!$C8,3), " , ", ROUND([7]log_IFN_g_age_20220216!$D8,3), ")")</f>
        <v>(-1.964 , 0.608)</v>
      </c>
      <c r="W17" s="4">
        <f>IF([7]log_IFN_g_age_20220216!$E8 &lt; 0.0001, "&lt;0.0001", ROUND([7]log_IFN_g_age_20220216!$E8, 4))</f>
        <v>0.3004</v>
      </c>
    </row>
    <row r="18" spans="2:23" ht="16" thickBot="1" x14ac:dyDescent="0.25">
      <c r="B18" s="9" t="s">
        <v>195</v>
      </c>
      <c r="C18" s="14">
        <f>ROUND([1]RBD_6_age_20220216!$B9, 3)</f>
        <v>-0.23499999999999999</v>
      </c>
      <c r="D18" s="5" t="str">
        <f>CONCATENATE("(", ROUND([1]RBD_6_age_20220216!$C9,3), " , ", ROUND([1]RBD_6_age_20220216!$D9,3), ")")</f>
        <v>(-0.476 , 0.006)</v>
      </c>
      <c r="E18" s="5">
        <f>IF([1]RBD_6_age_20220216!$E9 &lt; 0.0001, "&lt;0.0001", ROUND([1]RBD_6_age_20220216!$E9, 4))</f>
        <v>5.5899999999999998E-2</v>
      </c>
      <c r="F18" s="20">
        <f>ROUND([2]RBD_3_age_20220216!$B9, 3)</f>
        <v>-0.05</v>
      </c>
      <c r="G18" s="5" t="str">
        <f>CONCATENATE("(", ROUND([2]RBD_3_age_20220216!$C9,3), " , ", ROUND([2]RBD_3_age_20220216!$D9,3), ")")</f>
        <v>(-0.244 , 0.145)</v>
      </c>
      <c r="H18" s="5">
        <f>IF([2]RBD_3_age_20220216!$E9 &lt; 0.0001, "&lt;0.0001", ROUND([2]RBD_3_age_20220216!$E9, 4))</f>
        <v>0.61699999999999999</v>
      </c>
      <c r="I18" s="20">
        <f>ROUND([3]SmT1_6_age_20220216!$B9, 3)</f>
        <v>-0.183</v>
      </c>
      <c r="J18" s="5" t="str">
        <f>CONCATENATE("(", ROUND([3]SmT1_6_age_20220216!$C9,3), " , ", ROUND([3]SmT1_6_age_20220216!$D9,3), ")")</f>
        <v>(-0.41 , 0.045)</v>
      </c>
      <c r="K18" s="17">
        <f>IF([3]SmT1_6_age_20220216!$E9 &lt; 0.0001, "&lt;0.0001", ROUND([3]SmT1_6_age_20220216!$E9, 4))</f>
        <v>0.11459999999999999</v>
      </c>
      <c r="L18" s="5" t="s">
        <v>213</v>
      </c>
      <c r="M18" s="5" t="str">
        <f>CONCATENATE("(", ROUND([4]SmT1_3_age_20220216!$C9,3), " , ", ROUND([4]SmT1_3_age_20220216!$D9,3), ")")</f>
        <v>(-0.367 , 0.122)</v>
      </c>
      <c r="N18" s="5">
        <f>IF([4]SmT1_3_age_20220216!$E9 &lt; 0.0001, "&lt;0.0001", ROUND([4]SmT1_3_age_20220216!$E9, 4))</f>
        <v>0.32400000000000001</v>
      </c>
      <c r="O18" s="14">
        <f>ROUND([5]log_IL_2_age_20220216!$B9, 3)</f>
        <v>-0.27600000000000002</v>
      </c>
      <c r="P18" s="5" t="str">
        <f>CONCATENATE("(", ROUND([5]log_IL_2_age_20220216!$C9,3), " , ", ROUND([5]log_IL_2_age_20220216!$D9,3), ")")</f>
        <v>(-1.385 , 0.834)</v>
      </c>
      <c r="Q18" s="5">
        <f>IF([5]log_IL_2_age_20220216!$E9 &lt; 0.0001, "&lt;0.0001", ROUND([5]log_IL_2_age_20220216!$E9, 4))</f>
        <v>0.62539999999999996</v>
      </c>
      <c r="R18" s="20">
        <f>ROUND([6]log_IL_4_age_20220216!$B9, 3)</f>
        <v>-0.19500000000000001</v>
      </c>
      <c r="S18" s="5" t="str">
        <f>CONCATENATE("(", ROUND([6]log_IL_4_age_20220216!$C9,3), " , ", ROUND([6]log_IL_4_age_20220216!$D9,3), ")")</f>
        <v>(-0.732 , 0.343)</v>
      </c>
      <c r="T18" s="17">
        <f>IF([6]log_IL_4_age_20220216!$E9 &lt; 0.0001, "&lt;0.0001", ROUND([6]log_IL_4_age_20220216!$E9, 4))</f>
        <v>0.4768</v>
      </c>
      <c r="U18" s="5">
        <f>ROUND([7]log_IFN_g_age_20220216!$B9, 3)</f>
        <v>0.114</v>
      </c>
      <c r="V18" s="5" t="str">
        <f>CONCATENATE("(", ROUND([7]log_IFN_g_age_20220216!$C9,3), " , ", ROUND([7]log_IFN_g_age_20220216!$D9,3), ")")</f>
        <v>(-1.656 , 1.884)</v>
      </c>
      <c r="W18" s="6">
        <f>IF([7]log_IFN_g_age_20220216!$E9 &lt; 0.0001, "&lt;0.0001", ROUND([7]log_IFN_g_age_20220216!$E9, 4))</f>
        <v>0.8992</v>
      </c>
    </row>
    <row r="19" spans="2:23" ht="16" x14ac:dyDescent="0.15">
      <c r="B19" s="30" t="s">
        <v>199</v>
      </c>
    </row>
    <row r="20" spans="2:23" ht="16" x14ac:dyDescent="0.15">
      <c r="B20" s="30" t="s">
        <v>209</v>
      </c>
    </row>
    <row r="21" spans="2:23" ht="16" x14ac:dyDescent="0.15">
      <c r="B21" s="30" t="s">
        <v>207</v>
      </c>
    </row>
    <row r="22" spans="2:23" ht="16" x14ac:dyDescent="0.15">
      <c r="B22" s="30" t="s">
        <v>208</v>
      </c>
    </row>
    <row r="23" spans="2:23" ht="16" x14ac:dyDescent="0.15">
      <c r="B23" s="30" t="s">
        <v>210</v>
      </c>
    </row>
    <row r="24" spans="2:23" ht="16" x14ac:dyDescent="0.15">
      <c r="B24" s="30" t="s">
        <v>211</v>
      </c>
    </row>
    <row r="25" spans="2:23" ht="16" x14ac:dyDescent="0.15">
      <c r="B25" s="30" t="s">
        <v>200</v>
      </c>
    </row>
    <row r="26" spans="2:23" ht="17" x14ac:dyDescent="0.2">
      <c r="B26" s="30" t="s">
        <v>212</v>
      </c>
    </row>
  </sheetData>
  <mergeCells count="13">
    <mergeCell ref="F6:H6"/>
    <mergeCell ref="I6:K6"/>
    <mergeCell ref="L6:N6"/>
    <mergeCell ref="B2:V2"/>
    <mergeCell ref="B4:B7"/>
    <mergeCell ref="C4:N4"/>
    <mergeCell ref="O4:W4"/>
    <mergeCell ref="C5:H5"/>
    <mergeCell ref="I5:N5"/>
    <mergeCell ref="O5:Q6"/>
    <mergeCell ref="R5:T6"/>
    <mergeCell ref="U5:W6"/>
    <mergeCell ref="C6:E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P26"/>
  <sheetViews>
    <sheetView showGridLines="0" zoomScale="80" zoomScaleNormal="8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D28" sqref="D28"/>
    </sheetView>
  </sheetViews>
  <sheetFormatPr baseColWidth="10" defaultColWidth="9.1640625" defaultRowHeight="14" x14ac:dyDescent="0.15"/>
  <cols>
    <col min="1" max="1" width="9.1640625" style="1"/>
    <col min="2" max="2" width="35.1640625" style="1" customWidth="1"/>
    <col min="3" max="3" width="10.6640625" style="1" customWidth="1"/>
    <col min="4" max="4" width="16.6640625" style="1" bestFit="1" customWidth="1"/>
    <col min="5" max="5" width="10.6640625" style="1" customWidth="1"/>
    <col min="6" max="6" width="16.6640625" style="1" bestFit="1" customWidth="1"/>
    <col min="7" max="7" width="10.6640625" style="1" customWidth="1"/>
    <col min="8" max="8" width="16.6640625" style="1" bestFit="1" customWidth="1"/>
    <col min="9" max="9" width="10.6640625" style="1" customWidth="1"/>
    <col min="10" max="10" width="16.6640625" style="1" bestFit="1" customWidth="1"/>
    <col min="11" max="11" width="10.6640625" style="1" customWidth="1"/>
    <col min="12" max="12" width="16.6640625" style="1" bestFit="1" customWidth="1"/>
    <col min="13" max="13" width="10.6640625" style="1" customWidth="1"/>
    <col min="14" max="14" width="16" style="1" bestFit="1" customWidth="1"/>
    <col min="15" max="15" width="10.6640625" style="1" customWidth="1"/>
    <col min="16" max="16" width="18" style="1" bestFit="1" customWidth="1"/>
    <col min="17" max="16384" width="9.1640625" style="1"/>
  </cols>
  <sheetData>
    <row r="2" spans="2:16" s="2" customFormat="1" ht="18" x14ac:dyDescent="0.2">
      <c r="B2" s="35" t="s">
        <v>0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</row>
    <row r="3" spans="2:16" ht="15" thickBot="1" x14ac:dyDescent="0.2"/>
    <row r="4" spans="2:16" s="2" customFormat="1" x14ac:dyDescent="0.15">
      <c r="B4" s="36" t="s">
        <v>1</v>
      </c>
      <c r="C4" s="39" t="s">
        <v>6</v>
      </c>
      <c r="D4" s="40"/>
      <c r="E4" s="40"/>
      <c r="F4" s="40"/>
      <c r="G4" s="40"/>
      <c r="H4" s="40"/>
      <c r="I4" s="40"/>
      <c r="J4" s="41"/>
      <c r="K4" s="39" t="s">
        <v>10</v>
      </c>
      <c r="L4" s="40"/>
      <c r="M4" s="40"/>
      <c r="N4" s="40"/>
      <c r="O4" s="40"/>
      <c r="P4" s="41"/>
    </row>
    <row r="5" spans="2:16" s="2" customFormat="1" ht="15" customHeight="1" x14ac:dyDescent="0.15">
      <c r="B5" s="37"/>
      <c r="C5" s="42" t="s">
        <v>4</v>
      </c>
      <c r="D5" s="33"/>
      <c r="E5" s="33"/>
      <c r="F5" s="32"/>
      <c r="G5" s="33" t="s">
        <v>5</v>
      </c>
      <c r="H5" s="33"/>
      <c r="I5" s="33"/>
      <c r="J5" s="34"/>
      <c r="K5" s="43" t="s">
        <v>7</v>
      </c>
      <c r="L5" s="44"/>
      <c r="M5" s="45" t="s">
        <v>8</v>
      </c>
      <c r="N5" s="44"/>
      <c r="O5" s="46" t="s">
        <v>9</v>
      </c>
      <c r="P5" s="47"/>
    </row>
    <row r="6" spans="2:16" s="2" customFormat="1" x14ac:dyDescent="0.15">
      <c r="B6" s="37"/>
      <c r="C6" s="42">
        <v>6.25E-2</v>
      </c>
      <c r="D6" s="32"/>
      <c r="E6" s="31">
        <v>3.90625E-3</v>
      </c>
      <c r="F6" s="32"/>
      <c r="G6" s="31">
        <v>6.25E-2</v>
      </c>
      <c r="H6" s="32"/>
      <c r="I6" s="33">
        <v>3.90625E-3</v>
      </c>
      <c r="J6" s="34"/>
      <c r="K6" s="43"/>
      <c r="L6" s="44"/>
      <c r="M6" s="45"/>
      <c r="N6" s="44"/>
      <c r="O6" s="46"/>
      <c r="P6" s="47"/>
    </row>
    <row r="7" spans="2:16" s="2" customFormat="1" ht="15" thickBot="1" x14ac:dyDescent="0.2">
      <c r="B7" s="38"/>
      <c r="C7" s="12" t="s">
        <v>2</v>
      </c>
      <c r="D7" s="15" t="s">
        <v>3</v>
      </c>
      <c r="E7" s="18" t="s">
        <v>2</v>
      </c>
      <c r="F7" s="15" t="s">
        <v>3</v>
      </c>
      <c r="G7" s="18" t="s">
        <v>2</v>
      </c>
      <c r="H7" s="15" t="s">
        <v>3</v>
      </c>
      <c r="I7" s="10" t="s">
        <v>2</v>
      </c>
      <c r="J7" s="11" t="s">
        <v>3</v>
      </c>
      <c r="K7" s="12" t="s">
        <v>2</v>
      </c>
      <c r="L7" s="15" t="s">
        <v>3</v>
      </c>
      <c r="M7" s="18" t="s">
        <v>2</v>
      </c>
      <c r="N7" s="15" t="s">
        <v>3</v>
      </c>
      <c r="O7" s="10" t="s">
        <v>2</v>
      </c>
      <c r="P7" s="11" t="s">
        <v>3</v>
      </c>
    </row>
    <row r="8" spans="2:16" x14ac:dyDescent="0.15">
      <c r="B8" s="7" t="s">
        <v>11</v>
      </c>
      <c r="C8" s="13">
        <v>-0.01</v>
      </c>
      <c r="D8" s="16" t="s">
        <v>143</v>
      </c>
      <c r="E8" s="19">
        <v>-5.0000000000000001E-3</v>
      </c>
      <c r="F8" s="16" t="s">
        <v>126</v>
      </c>
      <c r="G8" s="19">
        <v>-8.0000000000000002E-3</v>
      </c>
      <c r="H8" s="16" t="s">
        <v>177</v>
      </c>
      <c r="I8" s="3">
        <v>-8.9999999999999993E-3</v>
      </c>
      <c r="J8" s="4" t="s">
        <v>160</v>
      </c>
      <c r="K8" s="13">
        <v>-0.01</v>
      </c>
      <c r="L8" s="16" t="s">
        <v>92</v>
      </c>
      <c r="M8" s="19">
        <v>-1.2999999999999999E-2</v>
      </c>
      <c r="N8" s="16" t="s">
        <v>109</v>
      </c>
      <c r="O8" s="3">
        <v>-3.9E-2</v>
      </c>
      <c r="P8" s="4" t="s">
        <v>75</v>
      </c>
    </row>
    <row r="9" spans="2:16" x14ac:dyDescent="0.15">
      <c r="B9" s="7" t="s">
        <v>12</v>
      </c>
      <c r="C9" s="13">
        <v>-9.8000000000000004E-2</v>
      </c>
      <c r="D9" s="16" t="s">
        <v>144</v>
      </c>
      <c r="E9" s="19">
        <v>7.0000000000000001E-3</v>
      </c>
      <c r="F9" s="16" t="s">
        <v>127</v>
      </c>
      <c r="G9" s="19">
        <v>-0.04</v>
      </c>
      <c r="H9" s="16" t="s">
        <v>178</v>
      </c>
      <c r="I9" s="3">
        <v>-2.8000000000000001E-2</v>
      </c>
      <c r="J9" s="4" t="s">
        <v>161</v>
      </c>
      <c r="K9" s="13">
        <v>-0.71799999999999997</v>
      </c>
      <c r="L9" s="16" t="s">
        <v>93</v>
      </c>
      <c r="M9" s="19">
        <v>-0.34799999999999998</v>
      </c>
      <c r="N9" s="16" t="s">
        <v>110</v>
      </c>
      <c r="O9" s="3">
        <v>-0.32400000000000001</v>
      </c>
      <c r="P9" s="4" t="s">
        <v>76</v>
      </c>
    </row>
    <row r="10" spans="2:16" x14ac:dyDescent="0.15">
      <c r="B10" s="7" t="s">
        <v>13</v>
      </c>
      <c r="C10" s="13">
        <v>-2.3690000000000002</v>
      </c>
      <c r="D10" s="16" t="s">
        <v>145</v>
      </c>
      <c r="E10" s="19">
        <v>-4.0110000000000001</v>
      </c>
      <c r="F10" s="16" t="s">
        <v>128</v>
      </c>
      <c r="G10" s="19">
        <v>-1.113</v>
      </c>
      <c r="H10" s="16" t="s">
        <v>179</v>
      </c>
      <c r="I10" s="3">
        <v>-4.8789999999999996</v>
      </c>
      <c r="J10" s="4" t="s">
        <v>162</v>
      </c>
      <c r="K10" s="13">
        <v>-0.13400000000000001</v>
      </c>
      <c r="L10" s="16" t="s">
        <v>94</v>
      </c>
      <c r="M10" s="19">
        <v>-0.92100000000000004</v>
      </c>
      <c r="N10" s="16" t="s">
        <v>111</v>
      </c>
      <c r="O10" s="3">
        <v>1.2E-2</v>
      </c>
      <c r="P10" s="4" t="s">
        <v>77</v>
      </c>
    </row>
    <row r="11" spans="2:16" ht="30" x14ac:dyDescent="0.15">
      <c r="B11" s="21" t="s">
        <v>14</v>
      </c>
      <c r="C11" s="13"/>
      <c r="D11" s="16"/>
      <c r="E11" s="19"/>
      <c r="F11" s="16"/>
      <c r="G11" s="19"/>
      <c r="H11" s="16"/>
      <c r="I11" s="3"/>
      <c r="J11" s="4"/>
      <c r="K11" s="13"/>
      <c r="L11" s="16"/>
      <c r="M11" s="19"/>
      <c r="N11" s="16"/>
      <c r="O11" s="3"/>
      <c r="P11" s="4"/>
    </row>
    <row r="12" spans="2:16" ht="15" x14ac:dyDescent="0.2">
      <c r="B12" s="8" t="s">
        <v>16</v>
      </c>
      <c r="C12" s="13">
        <v>-0.217</v>
      </c>
      <c r="D12" s="16" t="s">
        <v>146</v>
      </c>
      <c r="E12" s="19">
        <v>-0.115</v>
      </c>
      <c r="F12" s="16" t="s">
        <v>129</v>
      </c>
      <c r="G12" s="19">
        <v>-0.11</v>
      </c>
      <c r="H12" s="16" t="s">
        <v>180</v>
      </c>
      <c r="I12" s="3">
        <v>-6.0999999999999999E-2</v>
      </c>
      <c r="J12" s="4" t="s">
        <v>163</v>
      </c>
      <c r="K12" s="13">
        <v>0.38800000000000001</v>
      </c>
      <c r="L12" s="16" t="s">
        <v>95</v>
      </c>
      <c r="M12" s="19">
        <v>-0.81499999999999995</v>
      </c>
      <c r="N12" s="16" t="s">
        <v>112</v>
      </c>
      <c r="O12" s="3">
        <v>-3.7210000000000001</v>
      </c>
      <c r="P12" s="4" t="s">
        <v>78</v>
      </c>
    </row>
    <row r="13" spans="2:16" ht="15" x14ac:dyDescent="0.2">
      <c r="B13" s="8" t="s">
        <v>17</v>
      </c>
      <c r="C13" s="13">
        <v>-0.61</v>
      </c>
      <c r="D13" s="16" t="s">
        <v>147</v>
      </c>
      <c r="E13" s="19">
        <v>-0.215</v>
      </c>
      <c r="F13" s="16" t="s">
        <v>130</v>
      </c>
      <c r="G13" s="19">
        <v>-0.46800000000000003</v>
      </c>
      <c r="H13" s="16" t="s">
        <v>181</v>
      </c>
      <c r="I13" s="3">
        <v>-0.377</v>
      </c>
      <c r="J13" s="4" t="s">
        <v>164</v>
      </c>
      <c r="K13" s="13">
        <v>-1.4750000000000001</v>
      </c>
      <c r="L13" s="16" t="s">
        <v>96</v>
      </c>
      <c r="M13" s="19">
        <v>-0.80500000000000005</v>
      </c>
      <c r="N13" s="16" t="s">
        <v>113</v>
      </c>
      <c r="O13" s="3">
        <v>-2.5939999999999999</v>
      </c>
      <c r="P13" s="4" t="s">
        <v>79</v>
      </c>
    </row>
    <row r="14" spans="2:16" ht="15" x14ac:dyDescent="0.2">
      <c r="B14" s="8" t="s">
        <v>18</v>
      </c>
      <c r="C14" s="13">
        <v>-0.73099999999999998</v>
      </c>
      <c r="D14" s="16" t="s">
        <v>148</v>
      </c>
      <c r="E14" s="19">
        <v>-0.315</v>
      </c>
      <c r="F14" s="16" t="s">
        <v>131</v>
      </c>
      <c r="G14" s="19">
        <v>-0.48099999999999998</v>
      </c>
      <c r="H14" s="16" t="s">
        <v>182</v>
      </c>
      <c r="I14" s="3">
        <v>-0.48799999999999999</v>
      </c>
      <c r="J14" s="4" t="s">
        <v>165</v>
      </c>
      <c r="K14" s="13">
        <v>-0.31</v>
      </c>
      <c r="L14" s="16" t="s">
        <v>97</v>
      </c>
      <c r="M14" s="19">
        <v>-0.92800000000000005</v>
      </c>
      <c r="N14" s="16" t="s">
        <v>114</v>
      </c>
      <c r="O14" s="3">
        <v>-3.82</v>
      </c>
      <c r="P14" s="4" t="s">
        <v>80</v>
      </c>
    </row>
    <row r="15" spans="2:16" ht="15" x14ac:dyDescent="0.2">
      <c r="B15" s="8" t="s">
        <v>19</v>
      </c>
      <c r="C15" s="13">
        <v>-0.75600000000000001</v>
      </c>
      <c r="D15" s="16" t="s">
        <v>149</v>
      </c>
      <c r="E15" s="19">
        <v>-0.28999999999999998</v>
      </c>
      <c r="F15" s="16" t="s">
        <v>132</v>
      </c>
      <c r="G15" s="19">
        <v>-0.57999999999999996</v>
      </c>
      <c r="H15" s="16" t="s">
        <v>183</v>
      </c>
      <c r="I15" s="3">
        <v>-0.32500000000000001</v>
      </c>
      <c r="J15" s="4" t="s">
        <v>166</v>
      </c>
      <c r="K15" s="13">
        <v>-0.85799999999999998</v>
      </c>
      <c r="L15" s="16" t="s">
        <v>98</v>
      </c>
      <c r="M15" s="19">
        <v>-1.173</v>
      </c>
      <c r="N15" s="16" t="s">
        <v>115</v>
      </c>
      <c r="O15" s="3">
        <v>-6.0709999999999997</v>
      </c>
      <c r="P15" s="4" t="s">
        <v>81</v>
      </c>
    </row>
    <row r="16" spans="2:16" ht="15" x14ac:dyDescent="0.2">
      <c r="B16" s="8" t="s">
        <v>20</v>
      </c>
      <c r="C16" s="13">
        <v>-0.96099999999999997</v>
      </c>
      <c r="D16" s="16" t="s">
        <v>150</v>
      </c>
      <c r="E16" s="19">
        <v>-0.26100000000000001</v>
      </c>
      <c r="F16" s="16" t="s">
        <v>133</v>
      </c>
      <c r="G16" s="19">
        <v>-0.83699999999999997</v>
      </c>
      <c r="H16" s="16" t="s">
        <v>184</v>
      </c>
      <c r="I16" s="3">
        <v>-0.48499999999999999</v>
      </c>
      <c r="J16" s="4" t="s">
        <v>167</v>
      </c>
      <c r="K16" s="13">
        <v>-1.39</v>
      </c>
      <c r="L16" s="16" t="s">
        <v>99</v>
      </c>
      <c r="M16" s="19">
        <v>-0.78300000000000003</v>
      </c>
      <c r="N16" s="16" t="s">
        <v>116</v>
      </c>
      <c r="O16" s="3">
        <v>-2.5670000000000002</v>
      </c>
      <c r="P16" s="4" t="s">
        <v>82</v>
      </c>
    </row>
    <row r="17" spans="2:16" ht="15" x14ac:dyDescent="0.2">
      <c r="B17" s="8" t="s">
        <v>21</v>
      </c>
      <c r="C17" s="13">
        <v>-0.38200000000000001</v>
      </c>
      <c r="D17" s="16" t="s">
        <v>151</v>
      </c>
      <c r="E17" s="19">
        <v>-0.187</v>
      </c>
      <c r="F17" s="16" t="s">
        <v>134</v>
      </c>
      <c r="G17" s="19">
        <v>-0.192</v>
      </c>
      <c r="H17" s="16" t="s">
        <v>185</v>
      </c>
      <c r="I17" s="3">
        <v>-0.26</v>
      </c>
      <c r="J17" s="4" t="s">
        <v>168</v>
      </c>
      <c r="K17" s="13">
        <v>-1.1779999999999999</v>
      </c>
      <c r="L17" s="16" t="s">
        <v>100</v>
      </c>
      <c r="M17" s="19">
        <v>-0.7</v>
      </c>
      <c r="N17" s="16" t="s">
        <v>117</v>
      </c>
      <c r="O17" s="3">
        <v>-3.03</v>
      </c>
      <c r="P17" s="4" t="s">
        <v>83</v>
      </c>
    </row>
    <row r="18" spans="2:16" ht="15" x14ac:dyDescent="0.2">
      <c r="B18" s="8" t="s">
        <v>22</v>
      </c>
      <c r="C18" s="13">
        <v>-0.76400000000000001</v>
      </c>
      <c r="D18" s="16" t="s">
        <v>152</v>
      </c>
      <c r="E18" s="19">
        <v>-0.24199999999999999</v>
      </c>
      <c r="F18" s="16" t="s">
        <v>135</v>
      </c>
      <c r="G18" s="19">
        <v>-0.438</v>
      </c>
      <c r="H18" s="16" t="s">
        <v>186</v>
      </c>
      <c r="I18" s="3">
        <v>-0.29099999999999998</v>
      </c>
      <c r="J18" s="4" t="s">
        <v>169</v>
      </c>
      <c r="K18" s="13">
        <v>-4.8979999999999997</v>
      </c>
      <c r="L18" s="16" t="s">
        <v>101</v>
      </c>
      <c r="M18" s="19">
        <v>-2.181</v>
      </c>
      <c r="N18" s="16" t="s">
        <v>118</v>
      </c>
      <c r="O18" s="3">
        <v>-7.45</v>
      </c>
      <c r="P18" s="4" t="s">
        <v>84</v>
      </c>
    </row>
    <row r="19" spans="2:16" ht="30" x14ac:dyDescent="0.15">
      <c r="B19" s="21" t="s">
        <v>15</v>
      </c>
      <c r="C19" s="13"/>
      <c r="D19" s="16"/>
      <c r="E19" s="19"/>
      <c r="F19" s="16"/>
      <c r="G19" s="19"/>
      <c r="H19" s="16"/>
      <c r="I19" s="3"/>
      <c r="J19" s="4"/>
      <c r="K19" s="13"/>
      <c r="L19" s="16"/>
      <c r="M19" s="19"/>
      <c r="N19" s="16"/>
      <c r="O19" s="3"/>
      <c r="P19" s="4"/>
    </row>
    <row r="20" spans="2:16" ht="15" x14ac:dyDescent="0.2">
      <c r="B20" s="8" t="s">
        <v>16</v>
      </c>
      <c r="C20" s="13">
        <v>-6.3E-2</v>
      </c>
      <c r="D20" s="16" t="s">
        <v>153</v>
      </c>
      <c r="E20" s="19">
        <v>0.26400000000000001</v>
      </c>
      <c r="F20" s="16" t="s">
        <v>136</v>
      </c>
      <c r="G20" s="19">
        <v>-9.1999999999999998E-2</v>
      </c>
      <c r="H20" s="16" t="s">
        <v>187</v>
      </c>
      <c r="I20" s="3">
        <v>-7.9000000000000001E-2</v>
      </c>
      <c r="J20" s="4" t="s">
        <v>170</v>
      </c>
      <c r="K20" s="13">
        <v>-1.181</v>
      </c>
      <c r="L20" s="16" t="s">
        <v>102</v>
      </c>
      <c r="M20" s="19">
        <v>-0.34</v>
      </c>
      <c r="N20" s="16" t="s">
        <v>119</v>
      </c>
      <c r="O20" s="3">
        <v>-2.8879999999999999</v>
      </c>
      <c r="P20" s="4" t="s">
        <v>85</v>
      </c>
    </row>
    <row r="21" spans="2:16" ht="15" x14ac:dyDescent="0.2">
      <c r="B21" s="8" t="s">
        <v>17</v>
      </c>
      <c r="C21" s="13">
        <v>-0.155</v>
      </c>
      <c r="D21" s="16" t="s">
        <v>154</v>
      </c>
      <c r="E21" s="19">
        <v>-0.496</v>
      </c>
      <c r="F21" s="16" t="s">
        <v>137</v>
      </c>
      <c r="G21" s="19">
        <v>-9.0999999999999998E-2</v>
      </c>
      <c r="H21" s="16" t="s">
        <v>188</v>
      </c>
      <c r="I21" s="3">
        <v>-0.625</v>
      </c>
      <c r="J21" s="4" t="s">
        <v>171</v>
      </c>
      <c r="K21" s="13">
        <v>-1.8580000000000001</v>
      </c>
      <c r="L21" s="16" t="s">
        <v>103</v>
      </c>
      <c r="M21" s="19">
        <v>-0.82899999999999996</v>
      </c>
      <c r="N21" s="16" t="s">
        <v>120</v>
      </c>
      <c r="O21" s="3">
        <v>-2.0590000000000002</v>
      </c>
      <c r="P21" s="4" t="s">
        <v>86</v>
      </c>
    </row>
    <row r="22" spans="2:16" ht="15" x14ac:dyDescent="0.2">
      <c r="B22" s="8" t="s">
        <v>18</v>
      </c>
      <c r="C22" s="13">
        <v>-4.2000000000000003E-2</v>
      </c>
      <c r="D22" s="16" t="s">
        <v>155</v>
      </c>
      <c r="E22" s="19">
        <v>-0.123</v>
      </c>
      <c r="F22" s="16" t="s">
        <v>138</v>
      </c>
      <c r="G22" s="19">
        <v>7.0000000000000001E-3</v>
      </c>
      <c r="H22" s="16" t="s">
        <v>189</v>
      </c>
      <c r="I22" s="3">
        <v>-0.312</v>
      </c>
      <c r="J22" s="4" t="s">
        <v>172</v>
      </c>
      <c r="K22" s="13">
        <v>-6.5609999999999999</v>
      </c>
      <c r="L22" s="16" t="s">
        <v>104</v>
      </c>
      <c r="M22" s="19">
        <v>-2.8730000000000002</v>
      </c>
      <c r="N22" s="16" t="s">
        <v>121</v>
      </c>
      <c r="O22" s="3">
        <v>-10.223000000000001</v>
      </c>
      <c r="P22" s="4" t="s">
        <v>87</v>
      </c>
    </row>
    <row r="23" spans="2:16" ht="15" x14ac:dyDescent="0.2">
      <c r="B23" s="8" t="s">
        <v>19</v>
      </c>
      <c r="C23" s="13">
        <v>-0.13400000000000001</v>
      </c>
      <c r="D23" s="16" t="s">
        <v>156</v>
      </c>
      <c r="E23" s="19">
        <v>-0.246</v>
      </c>
      <c r="F23" s="16" t="s">
        <v>139</v>
      </c>
      <c r="G23" s="19">
        <v>-0.14000000000000001</v>
      </c>
      <c r="H23" s="16" t="s">
        <v>190</v>
      </c>
      <c r="I23" s="3">
        <v>-0.50900000000000001</v>
      </c>
      <c r="J23" s="4" t="s">
        <v>173</v>
      </c>
      <c r="K23" s="13">
        <v>-1.9630000000000001</v>
      </c>
      <c r="L23" s="16" t="s">
        <v>105</v>
      </c>
      <c r="M23" s="19">
        <v>-1.8859999999999999</v>
      </c>
      <c r="N23" s="16" t="s">
        <v>122</v>
      </c>
      <c r="O23" s="3">
        <v>-3.2349999999999999</v>
      </c>
      <c r="P23" s="4" t="s">
        <v>88</v>
      </c>
    </row>
    <row r="24" spans="2:16" ht="15" x14ac:dyDescent="0.2">
      <c r="B24" s="8" t="s">
        <v>20</v>
      </c>
      <c r="C24" s="13">
        <v>-0.151</v>
      </c>
      <c r="D24" s="16" t="s">
        <v>157</v>
      </c>
      <c r="E24" s="19">
        <v>-0.39100000000000001</v>
      </c>
      <c r="F24" s="16" t="s">
        <v>140</v>
      </c>
      <c r="G24" s="19">
        <v>-8.8999999999999996E-2</v>
      </c>
      <c r="H24" s="16" t="s">
        <v>191</v>
      </c>
      <c r="I24" s="3">
        <v>-0.51</v>
      </c>
      <c r="J24" s="4" t="s">
        <v>174</v>
      </c>
      <c r="K24" s="13">
        <v>-1.679</v>
      </c>
      <c r="L24" s="16" t="s">
        <v>106</v>
      </c>
      <c r="M24" s="19">
        <v>-0.89200000000000002</v>
      </c>
      <c r="N24" s="16" t="s">
        <v>123</v>
      </c>
      <c r="O24" s="3">
        <v>-2.4420000000000002</v>
      </c>
      <c r="P24" s="4" t="s">
        <v>89</v>
      </c>
    </row>
    <row r="25" spans="2:16" ht="15" x14ac:dyDescent="0.2">
      <c r="B25" s="8" t="s">
        <v>21</v>
      </c>
      <c r="C25" s="13">
        <v>-2.7E-2</v>
      </c>
      <c r="D25" s="16" t="s">
        <v>158</v>
      </c>
      <c r="E25" s="19">
        <v>-9.5000000000000001E-2</v>
      </c>
      <c r="F25" s="16" t="s">
        <v>141</v>
      </c>
      <c r="G25" s="19">
        <v>1.4999999999999999E-2</v>
      </c>
      <c r="H25" s="16" t="s">
        <v>192</v>
      </c>
      <c r="I25" s="3">
        <v>-0.14199999999999999</v>
      </c>
      <c r="J25" s="4" t="s">
        <v>175</v>
      </c>
      <c r="K25" s="13">
        <v>-2.1440000000000001</v>
      </c>
      <c r="L25" s="16" t="s">
        <v>107</v>
      </c>
      <c r="M25" s="19">
        <v>-0.93300000000000005</v>
      </c>
      <c r="N25" s="16" t="s">
        <v>124</v>
      </c>
      <c r="O25" s="3">
        <v>-2.5680000000000001</v>
      </c>
      <c r="P25" s="4" t="s">
        <v>90</v>
      </c>
    </row>
    <row r="26" spans="2:16" ht="16" thickBot="1" x14ac:dyDescent="0.25">
      <c r="B26" s="9" t="s">
        <v>22</v>
      </c>
      <c r="C26" s="14">
        <v>-0.06</v>
      </c>
      <c r="D26" s="17" t="s">
        <v>159</v>
      </c>
      <c r="E26" s="20">
        <v>-0.188</v>
      </c>
      <c r="F26" s="17" t="s">
        <v>142</v>
      </c>
      <c r="G26" s="20">
        <v>2.8000000000000001E-2</v>
      </c>
      <c r="H26" s="17" t="s">
        <v>193</v>
      </c>
      <c r="I26" s="5">
        <v>-0.36</v>
      </c>
      <c r="J26" s="6" t="s">
        <v>176</v>
      </c>
      <c r="K26" s="14">
        <v>-4.9749999999999996</v>
      </c>
      <c r="L26" s="17" t="s">
        <v>108</v>
      </c>
      <c r="M26" s="20">
        <v>-2.677</v>
      </c>
      <c r="N26" s="17" t="s">
        <v>125</v>
      </c>
      <c r="O26" s="5">
        <v>-6.8070000000000004</v>
      </c>
      <c r="P26" s="6" t="s">
        <v>91</v>
      </c>
    </row>
  </sheetData>
  <mergeCells count="13">
    <mergeCell ref="E6:F6"/>
    <mergeCell ref="G6:H6"/>
    <mergeCell ref="I6:J6"/>
    <mergeCell ref="B2:P2"/>
    <mergeCell ref="B4:B7"/>
    <mergeCell ref="C4:J4"/>
    <mergeCell ref="K4:P4"/>
    <mergeCell ref="C5:F5"/>
    <mergeCell ref="G5:J5"/>
    <mergeCell ref="K5:L6"/>
    <mergeCell ref="M5:N6"/>
    <mergeCell ref="O5:P6"/>
    <mergeCell ref="C6:D6"/>
  </mergeCells>
  <pageMargins left="0.7" right="0.7" top="0.75" bottom="0.75" header="0.3" footer="0.3"/>
  <pageSetup paperSize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Treatment Output (2)</vt:lpstr>
      <vt:lpstr>Age Output</vt:lpstr>
      <vt:lpstr>T-Cell Log Transform (2)</vt:lpstr>
    </vt:vector>
  </TitlesOfParts>
  <Company>UHN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Sutton, Mitchell</dc:creator>
  <cp:lastModifiedBy>Microsoft Office User</cp:lastModifiedBy>
  <dcterms:created xsi:type="dcterms:W3CDTF">2021-12-15T20:31:49Z</dcterms:created>
  <dcterms:modified xsi:type="dcterms:W3CDTF">2022-04-06T02:56:01Z</dcterms:modified>
</cp:coreProperties>
</file>